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круга_районы" sheetId="1" r:id="rId1"/>
    <sheet name="поселения" sheetId="2" r:id="rId2"/>
  </sheets>
  <definedNames>
    <definedName name="_xlnm.Print_Titles" localSheetId="0">'округа_районы'!$A:$C</definedName>
    <definedName name="_xlnm.Print_Area" localSheetId="0">'округа_районы'!$A:$AS</definedName>
    <definedName name="_xlnm.Print_Area" localSheetId="1">'поселения'!$A$1:$R$149</definedName>
  </definedNames>
  <calcPr fullCalcOnLoad="1"/>
</workbook>
</file>

<file path=xl/sharedStrings.xml><?xml version="1.0" encoding="utf-8"?>
<sst xmlns="http://schemas.openxmlformats.org/spreadsheetml/2006/main" count="282" uniqueCount="214">
  <si>
    <t>Итого по бюджетам городских округов</t>
  </si>
  <si>
    <t>Вичуга</t>
  </si>
  <si>
    <t>Кинешма</t>
  </si>
  <si>
    <t>Кохма</t>
  </si>
  <si>
    <t>Шуя</t>
  </si>
  <si>
    <t>Итого по бюджетам муниципальных районов</t>
  </si>
  <si>
    <t>Верхнеландеховский</t>
  </si>
  <si>
    <t>Вичугский</t>
  </si>
  <si>
    <t>Заволжский</t>
  </si>
  <si>
    <t>Ильинский</t>
  </si>
  <si>
    <t>Кинешемский</t>
  </si>
  <si>
    <t>Лежневский</t>
  </si>
  <si>
    <t>Лухский</t>
  </si>
  <si>
    <t>Палехский</t>
  </si>
  <si>
    <t>Пестяковский</t>
  </si>
  <si>
    <t>Пучежский</t>
  </si>
  <si>
    <t>Савинский</t>
  </si>
  <si>
    <t>Шуйский</t>
  </si>
  <si>
    <t>Южский</t>
  </si>
  <si>
    <t>Юрьевецкий</t>
  </si>
  <si>
    <t>Недоимка по налогу, взимаемому в связи с применением патентной системы налогообложения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</si>
  <si>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</si>
  <si>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</si>
  <si>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</si>
  <si>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</si>
  <si>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</si>
  <si>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Наименование муниципального образования</t>
  </si>
  <si>
    <t>Недоимка по налогам и сборам всего, тыс. рублей</t>
  </si>
  <si>
    <t>Недоика по ЕНВД</t>
  </si>
  <si>
    <t>Недоимка по прочим налогам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</si>
  <si>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</si>
  <si>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</si>
  <si>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Недоимка по земельному налогу (по обязательствам, возникшим до 1 января 2006 г.)</t>
  </si>
  <si>
    <t>в том числе:</t>
  </si>
  <si>
    <t>А</t>
  </si>
  <si>
    <t>Б</t>
  </si>
  <si>
    <t>В</t>
  </si>
  <si>
    <t>ИТОГО по местным бюджетам</t>
  </si>
  <si>
    <t>ИТОГО по поселениям</t>
  </si>
  <si>
    <t>Хотимльское</t>
  </si>
  <si>
    <t>Холуйское</t>
  </si>
  <si>
    <t>Талицкое</t>
  </si>
  <si>
    <t>Мугреевское</t>
  </si>
  <si>
    <t>Мугреево-Никольское</t>
  </si>
  <si>
    <t>Семейкинское</t>
  </si>
  <si>
    <t>Перемиловское</t>
  </si>
  <si>
    <t>Остаповское</t>
  </si>
  <si>
    <t>Китовское</t>
  </si>
  <si>
    <t>Введенское</t>
  </si>
  <si>
    <t>Васильевское</t>
  </si>
  <si>
    <t xml:space="preserve">Афанасьевское </t>
  </si>
  <si>
    <t>Широковское</t>
  </si>
  <si>
    <t>Хромцовское</t>
  </si>
  <si>
    <t>Панинское</t>
  </si>
  <si>
    <t>Иванковское</t>
  </si>
  <si>
    <t>Дуляпинское</t>
  </si>
  <si>
    <t>Новолеушинское</t>
  </si>
  <si>
    <t>Новогоряновское</t>
  </si>
  <si>
    <t>Морозовское</t>
  </si>
  <si>
    <t>Крапивновское</t>
  </si>
  <si>
    <t>Савинское с.п.</t>
  </si>
  <si>
    <t>Горячевское</t>
  </si>
  <si>
    <t>Воскресенское</t>
  </si>
  <si>
    <t>Вознесенское</t>
  </si>
  <si>
    <t>Архиповское с.п.</t>
  </si>
  <si>
    <t>Филисовское</t>
  </si>
  <si>
    <t>Парское</t>
  </si>
  <si>
    <t>Каминское</t>
  </si>
  <si>
    <t>Родниковское г.п.</t>
  </si>
  <si>
    <t>Итого по бюджетам поселений Родниковского района</t>
  </si>
  <si>
    <t>Сеготское</t>
  </si>
  <si>
    <t>Мортковское</t>
  </si>
  <si>
    <t>Илья-Высоковское</t>
  </si>
  <si>
    <t xml:space="preserve">Затеихинское </t>
  </si>
  <si>
    <t>Рождественское</t>
  </si>
  <si>
    <t>Новское</t>
  </si>
  <si>
    <t>Ингарское</t>
  </si>
  <si>
    <t>Нижнеландеховское</t>
  </si>
  <si>
    <t>Пестяковское г.п.</t>
  </si>
  <si>
    <t>Итого по бюджетам поселений Пестяковского района</t>
  </si>
  <si>
    <t>Раменское</t>
  </si>
  <si>
    <t>Майдаковское</t>
  </si>
  <si>
    <t>Палехское г.п.</t>
  </si>
  <si>
    <t>Итого по бюджетам поселений Палехского района</t>
  </si>
  <si>
    <t>Тимирязевское</t>
  </si>
  <si>
    <t>Рябовское</t>
  </si>
  <si>
    <t>Порздневское</t>
  </si>
  <si>
    <t>Благовещенское</t>
  </si>
  <si>
    <t>Лухское г.п.</t>
  </si>
  <si>
    <t>Итого по бюджетам поселений Лухского района</t>
  </si>
  <si>
    <t>Ново-Горкинское</t>
  </si>
  <si>
    <t>Лежневское с.п.</t>
  </si>
  <si>
    <t>Подозерское</t>
  </si>
  <si>
    <t>Писцовское</t>
  </si>
  <si>
    <t>Октябрьское</t>
  </si>
  <si>
    <t>Новоусадебское</t>
  </si>
  <si>
    <t xml:space="preserve">Марковское </t>
  </si>
  <si>
    <t>Шилекшинское</t>
  </si>
  <si>
    <t>Решемское</t>
  </si>
  <si>
    <t>Луговское</t>
  </si>
  <si>
    <t>Ласкарихинское</t>
  </si>
  <si>
    <t>Горковское</t>
  </si>
  <si>
    <t>Батмановское</t>
  </si>
  <si>
    <t>Щенниковское</t>
  </si>
  <si>
    <t>Исаевское</t>
  </si>
  <si>
    <t>Ивашевское</t>
  </si>
  <si>
    <t>Аньковское</t>
  </si>
  <si>
    <t>Ильинское г.п.</t>
  </si>
  <si>
    <t>Итого по бюджетам поселений Ильинского района</t>
  </si>
  <si>
    <t>Чернореченское</t>
  </si>
  <si>
    <t>Тимошихское</t>
  </si>
  <si>
    <t>Подвязновское</t>
  </si>
  <si>
    <t>Озерновское</t>
  </si>
  <si>
    <t>Новоталицкое</t>
  </si>
  <si>
    <t>Куликовское</t>
  </si>
  <si>
    <t>Коляновское</t>
  </si>
  <si>
    <t>Богданихское</t>
  </si>
  <si>
    <t>Богородское</t>
  </si>
  <si>
    <t>Беляницкое</t>
  </si>
  <si>
    <t>Балахонковское</t>
  </si>
  <si>
    <t>Итого по бюджетам поселений Ивановского района</t>
  </si>
  <si>
    <t>Междуреченское</t>
  </si>
  <si>
    <t>Сосневское</t>
  </si>
  <si>
    <t>Дмитриевское</t>
  </si>
  <si>
    <t>Волжское</t>
  </si>
  <si>
    <t>Шекшовское</t>
  </si>
  <si>
    <t>Осановецкое</t>
  </si>
  <si>
    <t xml:space="preserve">Новоселковское </t>
  </si>
  <si>
    <t>Петровское г.п.</t>
  </si>
  <si>
    <t>Гаврилово-Посадское г.п.</t>
  </si>
  <si>
    <t>Итого по бюджетам поселений Гаврилово-Посадского района</t>
  </si>
  <si>
    <t>Сунженское</t>
  </si>
  <si>
    <t>Сошниковское</t>
  </si>
  <si>
    <t>Старовичугское г.п.</t>
  </si>
  <si>
    <t>Новописцовское г.п.</t>
  </si>
  <si>
    <t>Каменское г.п.</t>
  </si>
  <si>
    <t>Итого по бюджетам поселений Вичугского района</t>
  </si>
  <si>
    <t>Симаковское</t>
  </si>
  <si>
    <t>Мытское</t>
  </si>
  <si>
    <t>Кромское</t>
  </si>
  <si>
    <t>Итого по бюджетам поселений Верхнеландеховского  района</t>
  </si>
  <si>
    <t>Темп роста (снижения), %</t>
  </si>
  <si>
    <r>
      <t>Недоимка по налогам и сборам всего,</t>
    </r>
    <r>
      <rPr>
        <sz val="12"/>
        <color indexed="8"/>
        <rFont val="Times New Roman"/>
        <family val="1"/>
      </rPr>
      <t xml:space="preserve"> тыс. рублей</t>
    </r>
  </si>
  <si>
    <t>Заволжское г.п.</t>
  </si>
  <si>
    <t>Юрьевецкое г.п.</t>
  </si>
  <si>
    <t>Итого по бюджетам поселений Юрьевецкого района</t>
  </si>
  <si>
    <t>Южское г.п.</t>
  </si>
  <si>
    <t>Итого по бюджетам поселений Южского района</t>
  </si>
  <si>
    <t>Колобовское г.п.</t>
  </si>
  <si>
    <t>Итого по бюджетам поселений Шуйского района</t>
  </si>
  <si>
    <t>Итого по бюджетам поселений Фурмановского района</t>
  </si>
  <si>
    <t>Савинское г.п.</t>
  </si>
  <si>
    <t>Итого по бюджетам поселений Савинского района</t>
  </si>
  <si>
    <t>Итого по бюджетам поселений Пучежского района</t>
  </si>
  <si>
    <t>Плесское г.п.</t>
  </si>
  <si>
    <t>Итого по бюджетам поселений Приволжского района</t>
  </si>
  <si>
    <t>Итого по бюджетам поселений Лежневского района</t>
  </si>
  <si>
    <t>Наволокское г.п.</t>
  </si>
  <si>
    <t>Итого по бюджетам поселений Кинешемского района</t>
  </si>
  <si>
    <t>Итого по бюджетам поселений Заволжского района</t>
  </si>
  <si>
    <t>Итого по бюджетам поселений Тейковского района*</t>
  </si>
  <si>
    <t>Родниковский</t>
  </si>
  <si>
    <t>Сабиновское сп</t>
  </si>
  <si>
    <t>Шилыковское сп</t>
  </si>
  <si>
    <t>Пановское сп</t>
  </si>
  <si>
    <t>Пестяковское сп</t>
  </si>
  <si>
    <t>Новоклязьминское сп</t>
  </si>
  <si>
    <t xml:space="preserve">Елнатское сп </t>
  </si>
  <si>
    <t>Михайловское сп</t>
  </si>
  <si>
    <t>Соболевское сп</t>
  </si>
  <si>
    <t>Итого по бюджетам поселений  Комсомольского района</t>
  </si>
  <si>
    <t>Верхнеландеховское г.п.</t>
  </si>
  <si>
    <t>Пучежское г.п.</t>
  </si>
  <si>
    <t>Лежневское г.п.</t>
  </si>
  <si>
    <t>на 01.01.2017</t>
  </si>
  <si>
    <t>№ п/п</t>
  </si>
  <si>
    <t>Наименование мунципального образования</t>
  </si>
  <si>
    <t>ОКТМО</t>
  </si>
  <si>
    <t>Сумма, руб.</t>
  </si>
  <si>
    <t>По КБК 1060103010 (Налог на имущество физических лиц, взимаемый по ставкам, применяемым к объектам налогообложения, расположенным в границах сельских поселений)</t>
  </si>
  <si>
    <t>Иваново</t>
  </si>
  <si>
    <t>Фурмановский мр</t>
  </si>
  <si>
    <t>По КБК 10907033050 (Целевые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районов)</t>
  </si>
  <si>
    <t xml:space="preserve">Приволжский мр </t>
  </si>
  <si>
    <t>По КБК 10907053050 (Прочие местные налоги и сборы, мобилизуемые на территориях муниципальных районов)</t>
  </si>
  <si>
    <t>Итого по городским округам и муниципальным районам</t>
  </si>
  <si>
    <t>По КБК 1010202001 (Налог на доходы физ.лиц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нотариусов… … в соответсвии со статьей 227 Налогового кодекса РФ)</t>
  </si>
  <si>
    <t>По КБК 10102030 (Налог на доходы физ.лиц с доходов, полученных физическуими лицами в соответствии в соответсвии со статьей 227 Налогового кодекса РФ)</t>
  </si>
  <si>
    <t>Ивановский мр</t>
  </si>
  <si>
    <t>По КБК 1010201001 (Налог на доходы физ.лиц с доходов, источниками которых является налоговый агент, за исключением доходов, в отношении которых зачисление и уплата налога осуществляются в соответсвии со статьями 227, 227.1 и 228 Налогового кодекса РФ)</t>
  </si>
  <si>
    <t>Тейково</t>
  </si>
  <si>
    <t>Недоимка по НДФЛ*</t>
  </si>
  <si>
    <t>Недоимка по ЕСХН**</t>
  </si>
  <si>
    <t>*** - несоответсвие</t>
  </si>
  <si>
    <t>Фурмановский***</t>
  </si>
  <si>
    <t>Приволжский***</t>
  </si>
  <si>
    <t>Ивановский***</t>
  </si>
  <si>
    <t>Иваново***</t>
  </si>
  <si>
    <t>Большеклочковское</t>
  </si>
  <si>
    <t>на 01.04.2017</t>
  </si>
  <si>
    <r>
      <t xml:space="preserve">Сведения о динамике недоимки по налогам и сборам в бюджеты поселений по состоянию на </t>
    </r>
    <r>
      <rPr>
        <b/>
        <sz val="14"/>
        <rFont val="Times New Roman"/>
        <family val="1"/>
      </rPr>
      <t>01.04.2017 г.</t>
    </r>
  </si>
  <si>
    <t>По КБК 10901030050 (Налог на прибыль организаций, зачислявшийся до 1 января 2005 года в местные бюджеты, мобилизуемый на территориях муниципальных районов)</t>
  </si>
  <si>
    <t>Гаврилово-Посадский</t>
  </si>
  <si>
    <t>Комсомольский</t>
  </si>
  <si>
    <t>Комсомольское г.п.</t>
  </si>
  <si>
    <t>Приволжское г.п.</t>
  </si>
  <si>
    <t>Нерльское г.п.</t>
  </si>
  <si>
    <t>Фурмановское г.п.</t>
  </si>
  <si>
    <t>Тейковский</t>
  </si>
  <si>
    <t>** - С 1 января 2017 года недоимка по ЕСХН,взимаемому на территории сельских поселений, зачисляется в бюджеты сельских поселений по нормативу 30 %</t>
  </si>
  <si>
    <t xml:space="preserve">** С 1 января 2017 года недоимка по ЕСХН,взимаемому на территории сельских поселений, зачисляется в бюджеты  муниципальных районов по нормативу 70 % </t>
  </si>
  <si>
    <t>* С 1 января 2017 года недоимка по НДФЛ, взимаемому на территории сельских поселений, зачисляется в бюджеты сельских поселений по нормативу 5 %; в бюджет сельских поселений Ивановского района недоимка по НДФЛ, взимаемому на территории сельских поселений зачисляется по нормативу 15%</t>
  </si>
  <si>
    <t xml:space="preserve">* С 1 января 2017 года недоимка по НДФЛ,взимаемому на территории сельских поселений, зачисляется в бюджеты  муниципальных районов по нормативу 65 %; в бюджет Ивановского района недоимка по НДФЛ, взимаемому на территории сельских поселений зачисляется по нормативу 55% </t>
  </si>
  <si>
    <t>Сведения о динамике недоимки по налогам и сборам в бюджет Лежневского муниципального района Ивановской области по состоянию на 01.04.2017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</si>
</sst>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#,##0.0"/>
    <numFmt numFmtId="167" formatCode="#,##0.0_ ;\-#,##0.0\ "/>
    <numFmt numFmtId="168" formatCode="0.000000"/>
    <numFmt numFmtId="169" formatCode="#,##0.00000"/>
    <numFmt numFmtId="170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/>
      <protection/>
    </xf>
    <xf numFmtId="0" fontId="6" fillId="0" borderId="0">
      <alignment/>
      <protection/>
    </xf>
    <xf numFmtId="0" fontId="38" fillId="0" borderId="0">
      <alignment horizontal="left"/>
      <protection/>
    </xf>
    <xf numFmtId="0" fontId="6" fillId="0" borderId="0">
      <alignment/>
      <protection/>
    </xf>
    <xf numFmtId="0" fontId="39" fillId="20" borderId="1">
      <alignment vertical="top" wrapText="1"/>
      <protection/>
    </xf>
    <xf numFmtId="0" fontId="40" fillId="20" borderId="1">
      <alignment vertical="top" wrapText="1"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38" fillId="0" borderId="0">
      <alignment horizontal="left"/>
      <protection/>
    </xf>
    <xf numFmtId="0" fontId="6" fillId="0" borderId="0">
      <alignment/>
      <protection/>
    </xf>
    <xf numFmtId="0" fontId="41" fillId="21" borderId="0">
      <alignment/>
      <protection/>
    </xf>
    <xf numFmtId="0" fontId="41" fillId="21" borderId="0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49" fontId="42" fillId="0" borderId="0">
      <alignment shrinkToFit="1"/>
      <protection/>
    </xf>
    <xf numFmtId="49" fontId="42" fillId="0" borderId="0">
      <alignment shrinkToFit="1"/>
      <protection/>
    </xf>
    <xf numFmtId="0" fontId="43" fillId="0" borderId="0">
      <alignment horizontal="center" vertical="center" wrapText="1"/>
      <protection/>
    </xf>
    <xf numFmtId="0" fontId="43" fillId="0" borderId="0">
      <alignment horizontal="center" vertical="center"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1" fillId="0" borderId="0">
      <alignment horizontal="left"/>
      <protection/>
    </xf>
    <xf numFmtId="0" fontId="41" fillId="0" borderId="0">
      <alignment horizontal="left"/>
      <protection/>
    </xf>
    <xf numFmtId="0" fontId="41" fillId="0" borderId="2">
      <alignment/>
      <protection/>
    </xf>
    <xf numFmtId="0" fontId="41" fillId="0" borderId="2">
      <alignment/>
      <protection/>
    </xf>
    <xf numFmtId="0" fontId="41" fillId="0" borderId="2">
      <alignment horizontal="right" shrinkToFit="1"/>
      <protection/>
    </xf>
    <xf numFmtId="0" fontId="41" fillId="0" borderId="2">
      <alignment horizontal="right" shrinkToFit="1"/>
      <protection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wrapText="1"/>
      <protection/>
    </xf>
    <xf numFmtId="0" fontId="41" fillId="0" borderId="3">
      <alignment/>
      <protection/>
    </xf>
    <xf numFmtId="0" fontId="41" fillId="0" borderId="3">
      <alignment/>
      <protection/>
    </xf>
    <xf numFmtId="0" fontId="41" fillId="21" borderId="4">
      <alignment/>
      <protection/>
    </xf>
    <xf numFmtId="0" fontId="41" fillId="21" borderId="4">
      <alignment/>
      <protection/>
    </xf>
    <xf numFmtId="0" fontId="41" fillId="21" borderId="2">
      <alignment/>
      <protection/>
    </xf>
    <xf numFmtId="0" fontId="41" fillId="21" borderId="2">
      <alignment/>
      <protection/>
    </xf>
    <xf numFmtId="0" fontId="41" fillId="20" borderId="1">
      <alignment vertical="top" wrapText="1"/>
      <protection/>
    </xf>
    <xf numFmtId="0" fontId="41" fillId="20" borderId="1">
      <alignment vertical="top" wrapText="1"/>
      <protection/>
    </xf>
    <xf numFmtId="4" fontId="41" fillId="20" borderId="1">
      <alignment horizontal="right" vertical="top" shrinkToFit="1"/>
      <protection/>
    </xf>
    <xf numFmtId="4" fontId="41" fillId="20" borderId="1">
      <alignment horizontal="right" vertical="top" shrinkToFit="1"/>
      <protection/>
    </xf>
    <xf numFmtId="0" fontId="41" fillId="0" borderId="3">
      <alignment vertical="top"/>
      <protection/>
    </xf>
    <xf numFmtId="0" fontId="41" fillId="0" borderId="3">
      <alignment vertical="top"/>
      <protection/>
    </xf>
    <xf numFmtId="0" fontId="41" fillId="0" borderId="0">
      <alignment vertical="top"/>
      <protection/>
    </xf>
    <xf numFmtId="0" fontId="41" fillId="0" borderId="0">
      <alignment vertical="top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5" applyNumberFormat="0" applyAlignment="0" applyProtection="0"/>
    <xf numFmtId="0" fontId="45" fillId="29" borderId="6" applyNumberFormat="0" applyAlignment="0" applyProtection="0"/>
    <xf numFmtId="0" fontId="46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2" fillId="32" borderId="0">
      <alignment/>
      <protection/>
    </xf>
    <xf numFmtId="0" fontId="6" fillId="0" borderId="0">
      <alignment/>
      <protection/>
    </xf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4" xfId="0" applyFont="1" applyBorder="1" applyAlignment="1">
      <alignment horizontal="center"/>
    </xf>
    <xf numFmtId="0" fontId="60" fillId="0" borderId="0" xfId="0" applyFont="1" applyAlignment="1">
      <alignment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0" fontId="4" fillId="36" borderId="0" xfId="103" applyFont="1" applyFill="1" applyAlignment="1">
      <alignment/>
    </xf>
    <xf numFmtId="0" fontId="4" fillId="36" borderId="0" xfId="103" applyFont="1" applyFill="1" applyAlignment="1">
      <alignment wrapText="1"/>
    </xf>
    <xf numFmtId="0" fontId="0" fillId="0" borderId="0" xfId="0" applyFont="1" applyAlignment="1">
      <alignment/>
    </xf>
    <xf numFmtId="0" fontId="61" fillId="0" borderId="14" xfId="0" applyFont="1" applyBorder="1" applyAlignment="1">
      <alignment wrapText="1"/>
    </xf>
    <xf numFmtId="0" fontId="61" fillId="0" borderId="14" xfId="0" applyFont="1" applyBorder="1" applyAlignment="1">
      <alignment horizontal="center" vertical="center"/>
    </xf>
    <xf numFmtId="165" fontId="60" fillId="4" borderId="14" xfId="17" applyNumberFormat="1" applyFont="1" applyBorder="1" applyAlignment="1">
      <alignment horizontal="right" vertical="center" wrapText="1"/>
    </xf>
    <xf numFmtId="166" fontId="60" fillId="4" borderId="14" xfId="17" applyNumberFormat="1" applyFont="1" applyBorder="1" applyAlignment="1">
      <alignment horizontal="right" vertical="center" wrapText="1"/>
    </xf>
    <xf numFmtId="0" fontId="60" fillId="4" borderId="14" xfId="17" applyFont="1" applyBorder="1" applyAlignment="1">
      <alignment wrapText="1"/>
    </xf>
    <xf numFmtId="0" fontId="60" fillId="4" borderId="14" xfId="17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0" fillId="4" borderId="15" xfId="17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0" fillId="4" borderId="14" xfId="17" applyFont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0" fillId="36" borderId="0" xfId="0" applyFill="1" applyAlignment="1">
      <alignment/>
    </xf>
    <xf numFmtId="0" fontId="59" fillId="36" borderId="14" xfId="0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wrapText="1"/>
    </xf>
    <xf numFmtId="0" fontId="2" fillId="36" borderId="0" xfId="104" applyFill="1">
      <alignment/>
      <protection/>
    </xf>
    <xf numFmtId="0" fontId="4" fillId="36" borderId="0" xfId="103" applyFont="1" applyFill="1" applyAlignment="1">
      <alignment horizontal="right"/>
    </xf>
    <xf numFmtId="0" fontId="59" fillId="36" borderId="0" xfId="0" applyFont="1" applyFill="1" applyAlignment="1">
      <alignment wrapText="1"/>
    </xf>
    <xf numFmtId="165" fontId="60" fillId="4" borderId="14" xfId="17" applyNumberFormat="1" applyFont="1" applyBorder="1" applyAlignment="1">
      <alignment horizontal="right" wrapText="1"/>
    </xf>
    <xf numFmtId="166" fontId="60" fillId="4" borderId="14" xfId="17" applyNumberFormat="1" applyFont="1" applyBorder="1" applyAlignment="1">
      <alignment horizontal="right" wrapText="1"/>
    </xf>
    <xf numFmtId="166" fontId="59" fillId="36" borderId="14" xfId="0" applyNumberFormat="1" applyFont="1" applyFill="1" applyBorder="1" applyAlignment="1">
      <alignment wrapText="1"/>
    </xf>
    <xf numFmtId="0" fontId="59" fillId="0" borderId="14" xfId="0" applyFont="1" applyBorder="1" applyAlignment="1">
      <alignment horizontal="center" vertical="center" wrapText="1"/>
    </xf>
    <xf numFmtId="166" fontId="59" fillId="36" borderId="14" xfId="112" applyNumberFormat="1" applyFont="1" applyFill="1" applyBorder="1" applyAlignment="1">
      <alignment horizontal="right" vertical="center" wrapText="1"/>
    </xf>
    <xf numFmtId="165" fontId="59" fillId="36" borderId="14" xfId="112" applyNumberFormat="1" applyFont="1" applyFill="1" applyBorder="1" applyAlignment="1">
      <alignment horizontal="right" vertical="center" wrapText="1"/>
    </xf>
    <xf numFmtId="165" fontId="59" fillId="36" borderId="14" xfId="112" applyNumberFormat="1" applyFont="1" applyFill="1" applyBorder="1" applyAlignment="1">
      <alignment horizontal="right" wrapText="1"/>
    </xf>
    <xf numFmtId="0" fontId="61" fillId="0" borderId="14" xfId="0" applyFont="1" applyBorder="1" applyAlignment="1">
      <alignment horizontal="center" vertical="center" wrapText="1"/>
    </xf>
    <xf numFmtId="166" fontId="59" fillId="37" borderId="14" xfId="0" applyNumberFormat="1" applyFont="1" applyFill="1" applyBorder="1" applyAlignment="1">
      <alignment wrapText="1"/>
    </xf>
    <xf numFmtId="0" fontId="61" fillId="0" borderId="0" xfId="0" applyFont="1" applyAlignment="1">
      <alignment/>
    </xf>
    <xf numFmtId="166" fontId="61" fillId="0" borderId="0" xfId="0" applyNumberFormat="1" applyFont="1" applyAlignment="1">
      <alignment/>
    </xf>
    <xf numFmtId="3" fontId="61" fillId="0" borderId="14" xfId="0" applyNumberFormat="1" applyFont="1" applyBorder="1" applyAlignment="1">
      <alignment horizontal="center" vertical="center" wrapText="1"/>
    </xf>
    <xf numFmtId="14" fontId="60" fillId="37" borderId="14" xfId="108" applyNumberFormat="1" applyFont="1" applyFill="1" applyBorder="1" applyAlignment="1">
      <alignment horizontal="center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60" fillId="37" borderId="14" xfId="108" applyFont="1" applyFill="1" applyBorder="1" applyAlignment="1">
      <alignment horizontal="center" vertical="center" wrapText="1"/>
    </xf>
    <xf numFmtId="0" fontId="61" fillId="37" borderId="12" xfId="108" applyFont="1" applyFill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60" fillId="16" borderId="14" xfId="87" applyFont="1" applyFill="1" applyBorder="1" applyAlignment="1">
      <alignment horizontal="left" vertical="center" wrapText="1"/>
    </xf>
    <xf numFmtId="166" fontId="60" fillId="16" borderId="14" xfId="87" applyNumberFormat="1" applyFont="1" applyFill="1" applyBorder="1" applyAlignment="1">
      <alignment horizontal="right" vertical="center" wrapText="1"/>
    </xf>
    <xf numFmtId="165" fontId="60" fillId="16" borderId="14" xfId="87" applyNumberFormat="1" applyFont="1" applyFill="1" applyBorder="1" applyAlignment="1">
      <alignment horizontal="right" vertical="center" wrapText="1"/>
    </xf>
    <xf numFmtId="0" fontId="63" fillId="16" borderId="14" xfId="87" applyFont="1" applyFill="1" applyBorder="1" applyAlignment="1">
      <alignment horizontal="center" vertical="center"/>
    </xf>
    <xf numFmtId="0" fontId="60" fillId="16" borderId="14" xfId="87" applyFont="1" applyFill="1" applyBorder="1" applyAlignment="1">
      <alignment wrapText="1"/>
    </xf>
    <xf numFmtId="0" fontId="60" fillId="16" borderId="14" xfId="87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61" fillId="0" borderId="14" xfId="0" applyFont="1" applyBorder="1" applyAlignment="1">
      <alignment horizontal="center" vertical="center" wrapText="1"/>
    </xf>
    <xf numFmtId="166" fontId="59" fillId="37" borderId="14" xfId="0" applyNumberFormat="1" applyFont="1" applyFill="1" applyBorder="1" applyAlignment="1">
      <alignment/>
    </xf>
    <xf numFmtId="0" fontId="64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/>
    </xf>
    <xf numFmtId="0" fontId="50" fillId="0" borderId="0" xfId="0" applyFont="1" applyAlignment="1">
      <alignment/>
    </xf>
    <xf numFmtId="0" fontId="64" fillId="0" borderId="15" xfId="0" applyFont="1" applyBorder="1" applyAlignment="1">
      <alignment horizontal="center" vertical="center"/>
    </xf>
    <xf numFmtId="165" fontId="59" fillId="0" borderId="14" xfId="112" applyNumberFormat="1" applyFont="1" applyBorder="1" applyAlignment="1">
      <alignment horizontal="right" vertical="center" wrapText="1"/>
    </xf>
    <xf numFmtId="164" fontId="60" fillId="0" borderId="14" xfId="112" applyNumberFormat="1" applyFont="1" applyBorder="1" applyAlignment="1">
      <alignment horizontal="right" vertical="center" wrapText="1"/>
    </xf>
    <xf numFmtId="165" fontId="65" fillId="0" borderId="14" xfId="112" applyNumberFormat="1" applyFont="1" applyBorder="1" applyAlignment="1">
      <alignment horizontal="right" vertical="center" wrapText="1"/>
    </xf>
    <xf numFmtId="165" fontId="60" fillId="0" borderId="14" xfId="112" applyNumberFormat="1" applyFont="1" applyBorder="1" applyAlignment="1">
      <alignment horizontal="right" vertical="center" wrapText="1"/>
    </xf>
    <xf numFmtId="166" fontId="59" fillId="37" borderId="14" xfId="112" applyNumberFormat="1" applyFont="1" applyFill="1" applyBorder="1" applyAlignment="1">
      <alignment horizontal="right" vertical="center" wrapText="1"/>
    </xf>
    <xf numFmtId="166" fontId="60" fillId="4" borderId="14" xfId="17" applyNumberFormat="1" applyFont="1" applyBorder="1" applyAlignment="1">
      <alignment wrapText="1"/>
    </xf>
    <xf numFmtId="167" fontId="60" fillId="4" borderId="14" xfId="17" applyNumberFormat="1" applyFont="1" applyBorder="1" applyAlignment="1">
      <alignment horizontal="right" vertical="center" wrapText="1"/>
    </xf>
    <xf numFmtId="167" fontId="59" fillId="0" borderId="14" xfId="112" applyNumberFormat="1" applyFont="1" applyBorder="1" applyAlignment="1">
      <alignment horizontal="right" vertical="center" wrapText="1"/>
    </xf>
    <xf numFmtId="167" fontId="60" fillId="16" borderId="14" xfId="87" applyNumberFormat="1" applyFont="1" applyFill="1" applyBorder="1" applyAlignment="1">
      <alignment horizontal="right" vertical="center" wrapText="1"/>
    </xf>
    <xf numFmtId="166" fontId="59" fillId="0" borderId="14" xfId="112" applyNumberFormat="1" applyFont="1" applyBorder="1" applyAlignment="1">
      <alignment horizontal="right" vertical="center" wrapText="1"/>
    </xf>
    <xf numFmtId="166" fontId="60" fillId="0" borderId="14" xfId="112" applyNumberFormat="1" applyFont="1" applyBorder="1" applyAlignment="1">
      <alignment horizontal="right" vertical="center" wrapText="1"/>
    </xf>
    <xf numFmtId="166" fontId="60" fillId="37" borderId="14" xfId="112" applyNumberFormat="1" applyFont="1" applyFill="1" applyBorder="1" applyAlignment="1">
      <alignment horizontal="right" vertical="center" wrapText="1"/>
    </xf>
    <xf numFmtId="168" fontId="61" fillId="0" borderId="0" xfId="0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60" fillId="36" borderId="0" xfId="0" applyNumberFormat="1" applyFont="1" applyFill="1" applyAlignment="1">
      <alignment wrapText="1"/>
    </xf>
    <xf numFmtId="169" fontId="60" fillId="0" borderId="0" xfId="0" applyNumberFormat="1" applyFont="1" applyAlignment="1">
      <alignment wrapText="1"/>
    </xf>
    <xf numFmtId="169" fontId="59" fillId="0" borderId="0" xfId="0" applyNumberFormat="1" applyFont="1" applyAlignment="1">
      <alignment wrapText="1"/>
    </xf>
    <xf numFmtId="169" fontId="66" fillId="0" borderId="0" xfId="0" applyNumberFormat="1" applyFont="1" applyAlignment="1">
      <alignment wrapText="1"/>
    </xf>
    <xf numFmtId="170" fontId="59" fillId="0" borderId="0" xfId="0" applyNumberFormat="1" applyFont="1" applyAlignment="1">
      <alignment wrapText="1"/>
    </xf>
    <xf numFmtId="0" fontId="59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4" fontId="59" fillId="36" borderId="0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0" fontId="59" fillId="36" borderId="0" xfId="0" applyFont="1" applyFill="1" applyBorder="1" applyAlignment="1">
      <alignment vertical="center" wrapText="1"/>
    </xf>
    <xf numFmtId="3" fontId="59" fillId="36" borderId="0" xfId="0" applyNumberFormat="1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/>
    </xf>
    <xf numFmtId="166" fontId="61" fillId="36" borderId="0" xfId="0" applyNumberFormat="1" applyFont="1" applyFill="1" applyBorder="1" applyAlignment="1">
      <alignment/>
    </xf>
    <xf numFmtId="4" fontId="59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/>
    </xf>
    <xf numFmtId="166" fontId="61" fillId="0" borderId="0" xfId="0" applyNumberFormat="1" applyFont="1" applyBorder="1" applyAlignment="1">
      <alignment/>
    </xf>
    <xf numFmtId="0" fontId="59" fillId="37" borderId="14" xfId="0" applyFont="1" applyFill="1" applyBorder="1" applyAlignment="1">
      <alignment wrapText="1"/>
    </xf>
    <xf numFmtId="166" fontId="60" fillId="38" borderId="14" xfId="0" applyNumberFormat="1" applyFont="1" applyFill="1" applyBorder="1" applyAlignment="1">
      <alignment vertical="center" wrapText="1"/>
    </xf>
    <xf numFmtId="0" fontId="59" fillId="36" borderId="14" xfId="0" applyFont="1" applyFill="1" applyBorder="1" applyAlignment="1">
      <alignment vertical="center" wrapText="1"/>
    </xf>
    <xf numFmtId="3" fontId="59" fillId="36" borderId="14" xfId="0" applyNumberFormat="1" applyFont="1" applyFill="1" applyBorder="1" applyAlignment="1">
      <alignment horizontal="center" vertical="center"/>
    </xf>
    <xf numFmtId="4" fontId="59" fillId="36" borderId="14" xfId="0" applyNumberFormat="1" applyFont="1" applyFill="1" applyBorder="1" applyAlignment="1">
      <alignment horizontal="right" vertical="center"/>
    </xf>
    <xf numFmtId="4" fontId="60" fillId="36" borderId="14" xfId="0" applyNumberFormat="1" applyFont="1" applyFill="1" applyBorder="1" applyAlignment="1">
      <alignment horizontal="right" wrapText="1"/>
    </xf>
    <xf numFmtId="2" fontId="59" fillId="36" borderId="14" xfId="0" applyNumberFormat="1" applyFont="1" applyFill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166" fontId="59" fillId="0" borderId="0" xfId="0" applyNumberFormat="1" applyFont="1" applyAlignment="1">
      <alignment wrapText="1"/>
    </xf>
    <xf numFmtId="4" fontId="59" fillId="0" borderId="0" xfId="0" applyNumberFormat="1" applyFont="1" applyAlignment="1">
      <alignment wrapText="1"/>
    </xf>
    <xf numFmtId="166" fontId="59" fillId="6" borderId="14" xfId="0" applyNumberFormat="1" applyFont="1" applyFill="1" applyBorder="1" applyAlignment="1">
      <alignment wrapText="1"/>
    </xf>
    <xf numFmtId="166" fontId="60" fillId="6" borderId="14" xfId="17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60" fillId="36" borderId="17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36" borderId="17" xfId="0" applyFont="1" applyFill="1" applyBorder="1" applyAlignment="1">
      <alignment horizontal="left" wrapText="1"/>
    </xf>
    <xf numFmtId="0" fontId="59" fillId="36" borderId="18" xfId="0" applyFont="1" applyFill="1" applyBorder="1" applyAlignment="1">
      <alignment horizontal="left" wrapText="1"/>
    </xf>
    <xf numFmtId="0" fontId="59" fillId="36" borderId="19" xfId="0" applyFont="1" applyFill="1" applyBorder="1" applyAlignment="1">
      <alignment horizontal="left" wrapText="1"/>
    </xf>
    <xf numFmtId="0" fontId="67" fillId="0" borderId="0" xfId="0" applyFont="1" applyAlignment="1">
      <alignment horizontal="lef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166" fontId="61" fillId="0" borderId="20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/>
    </xf>
    <xf numFmtId="0" fontId="59" fillId="0" borderId="16" xfId="0" applyFont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25" xfId="37"/>
    <cellStyle name="st26" xfId="38"/>
    <cellStyle name="style0" xfId="39"/>
    <cellStyle name="style0 2" xfId="40"/>
    <cellStyle name="td" xfId="41"/>
    <cellStyle name="td 2" xfId="42"/>
    <cellStyle name="tr" xfId="43"/>
    <cellStyle name="tr 2" xfId="44"/>
    <cellStyle name="xl21" xfId="45"/>
    <cellStyle name="xl21 2" xfId="46"/>
    <cellStyle name="xl22" xfId="47"/>
    <cellStyle name="xl22 2" xfId="48"/>
    <cellStyle name="xl23" xfId="49"/>
    <cellStyle name="xl23 2" xfId="50"/>
    <cellStyle name="xl24" xfId="51"/>
    <cellStyle name="xl24 2" xfId="52"/>
    <cellStyle name="xl25" xfId="53"/>
    <cellStyle name="xl25 2" xfId="54"/>
    <cellStyle name="xl26" xfId="55"/>
    <cellStyle name="xl26 2" xfId="56"/>
    <cellStyle name="xl27" xfId="57"/>
    <cellStyle name="xl27 2" xfId="58"/>
    <cellStyle name="xl28" xfId="59"/>
    <cellStyle name="xl28 2" xfId="60"/>
    <cellStyle name="xl29" xfId="61"/>
    <cellStyle name="xl29 2" xfId="62"/>
    <cellStyle name="xl30" xfId="63"/>
    <cellStyle name="xl30 2" xfId="64"/>
    <cellStyle name="xl31" xfId="65"/>
    <cellStyle name="xl31 2" xfId="66"/>
    <cellStyle name="xl32" xfId="67"/>
    <cellStyle name="xl32 2" xfId="68"/>
    <cellStyle name="xl33" xfId="69"/>
    <cellStyle name="xl33 2" xfId="70"/>
    <cellStyle name="xl34" xfId="71"/>
    <cellStyle name="xl34 2" xfId="72"/>
    <cellStyle name="xl35" xfId="73"/>
    <cellStyle name="xl35 2" xfId="74"/>
    <cellStyle name="xl36" xfId="75"/>
    <cellStyle name="xl36 2" xfId="76"/>
    <cellStyle name="xl37" xfId="77"/>
    <cellStyle name="xl37 2" xfId="78"/>
    <cellStyle name="xl38" xfId="79"/>
    <cellStyle name="xl38 2" xfId="80"/>
    <cellStyle name="xl39" xfId="81"/>
    <cellStyle name="xl39 2" xfId="82"/>
    <cellStyle name="xl40" xfId="83"/>
    <cellStyle name="xl40 2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8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1" sqref="A41:IV58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29.140625" style="1" customWidth="1"/>
    <col min="4" max="4" width="14.140625" style="1" customWidth="1"/>
    <col min="5" max="5" width="16.57421875" style="3" customWidth="1"/>
    <col min="6" max="6" width="8.57421875" style="1" customWidth="1"/>
    <col min="7" max="7" width="14.8515625" style="1" customWidth="1"/>
    <col min="8" max="8" width="17.57421875" style="1" customWidth="1"/>
    <col min="9" max="9" width="8.57421875" style="1" customWidth="1"/>
    <col min="10" max="10" width="14.00390625" style="1" customWidth="1"/>
    <col min="11" max="11" width="14.57421875" style="1" customWidth="1"/>
    <col min="12" max="12" width="8.28125" style="1" customWidth="1"/>
    <col min="13" max="13" width="17.7109375" style="1" customWidth="1"/>
    <col min="14" max="14" width="14.140625" style="1" customWidth="1"/>
    <col min="15" max="15" width="9.57421875" style="1" customWidth="1"/>
    <col min="16" max="16" width="13.8515625" style="1" customWidth="1"/>
    <col min="17" max="17" width="14.57421875" style="1" customWidth="1"/>
    <col min="18" max="18" width="8.8515625" style="1" hidden="1" customWidth="1"/>
    <col min="19" max="19" width="13.8515625" style="1" hidden="1" customWidth="1"/>
    <col min="20" max="20" width="13.7109375" style="1" hidden="1" customWidth="1"/>
    <col min="21" max="21" width="8.421875" style="1" hidden="1" customWidth="1"/>
    <col min="22" max="22" width="14.421875" style="1" hidden="1" customWidth="1"/>
    <col min="23" max="23" width="13.8515625" style="1" hidden="1" customWidth="1"/>
    <col min="24" max="24" width="8.140625" style="1" hidden="1" customWidth="1"/>
    <col min="25" max="25" width="13.8515625" style="1" hidden="1" customWidth="1"/>
    <col min="26" max="26" width="14.00390625" style="1" hidden="1" customWidth="1"/>
    <col min="27" max="27" width="8.421875" style="1" customWidth="1"/>
    <col min="28" max="29" width="14.00390625" style="1" customWidth="1"/>
    <col min="30" max="30" width="8.140625" style="0" customWidth="1"/>
    <col min="31" max="31" width="13.8515625" style="0" customWidth="1"/>
    <col min="32" max="32" width="14.28125" style="0" customWidth="1"/>
    <col min="33" max="33" width="8.421875" style="0" customWidth="1"/>
    <col min="34" max="34" width="14.140625" style="0" customWidth="1"/>
    <col min="35" max="35" width="14.28125" style="0" customWidth="1"/>
    <col min="36" max="36" width="8.140625" style="0" customWidth="1"/>
    <col min="37" max="37" width="14.00390625" style="0" customWidth="1"/>
    <col min="38" max="38" width="14.28125" style="0" customWidth="1"/>
    <col min="39" max="39" width="8.421875" style="0" customWidth="1"/>
    <col min="40" max="40" width="14.28125" style="0" customWidth="1"/>
    <col min="41" max="41" width="14.00390625" style="0" customWidth="1"/>
    <col min="42" max="42" width="8.140625" style="0" customWidth="1"/>
    <col min="43" max="43" width="14.28125" style="0" customWidth="1"/>
    <col min="44" max="44" width="15.00390625" style="0" customWidth="1"/>
    <col min="45" max="45" width="9.7109375" style="0" customWidth="1"/>
  </cols>
  <sheetData>
    <row r="1" spans="1:45" ht="51.75" customHeight="1">
      <c r="A1" s="108" t="s">
        <v>213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2" spans="1:45" ht="15" customHeight="1">
      <c r="A2" s="109"/>
      <c r="B2" s="109"/>
      <c r="C2" s="107" t="s">
        <v>26</v>
      </c>
      <c r="D2" s="106" t="s">
        <v>27</v>
      </c>
      <c r="E2" s="106"/>
      <c r="F2" s="107" t="s">
        <v>141</v>
      </c>
      <c r="G2" s="106" t="s">
        <v>191</v>
      </c>
      <c r="H2" s="106"/>
      <c r="I2" s="107" t="s">
        <v>141</v>
      </c>
      <c r="J2" s="106" t="s">
        <v>28</v>
      </c>
      <c r="K2" s="106"/>
      <c r="L2" s="107" t="s">
        <v>141</v>
      </c>
      <c r="M2" s="106" t="s">
        <v>192</v>
      </c>
      <c r="N2" s="106"/>
      <c r="O2" s="107" t="s">
        <v>141</v>
      </c>
      <c r="P2" s="106" t="s">
        <v>20</v>
      </c>
      <c r="Q2" s="106"/>
      <c r="R2" s="107" t="s">
        <v>141</v>
      </c>
      <c r="S2" s="106" t="s">
        <v>21</v>
      </c>
      <c r="T2" s="106"/>
      <c r="U2" s="107" t="s">
        <v>141</v>
      </c>
      <c r="V2" s="106" t="s">
        <v>22</v>
      </c>
      <c r="W2" s="106"/>
      <c r="X2" s="107" t="s">
        <v>141</v>
      </c>
      <c r="Y2" s="106" t="s">
        <v>29</v>
      </c>
      <c r="Z2" s="106"/>
      <c r="AA2" s="107" t="s">
        <v>141</v>
      </c>
      <c r="AB2" s="106" t="s">
        <v>30</v>
      </c>
      <c r="AC2" s="106"/>
      <c r="AD2" s="110" t="s">
        <v>33</v>
      </c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</row>
    <row r="3" spans="1:45" ht="58.5" customHeight="1">
      <c r="A3" s="109"/>
      <c r="B3" s="109"/>
      <c r="C3" s="107"/>
      <c r="D3" s="106"/>
      <c r="E3" s="106"/>
      <c r="F3" s="107"/>
      <c r="G3" s="106"/>
      <c r="H3" s="106"/>
      <c r="I3" s="107"/>
      <c r="J3" s="106"/>
      <c r="K3" s="106"/>
      <c r="L3" s="107"/>
      <c r="M3" s="106"/>
      <c r="N3" s="106"/>
      <c r="O3" s="107"/>
      <c r="P3" s="106"/>
      <c r="Q3" s="106"/>
      <c r="R3" s="107"/>
      <c r="S3" s="106"/>
      <c r="T3" s="106"/>
      <c r="U3" s="107"/>
      <c r="V3" s="106"/>
      <c r="W3" s="106"/>
      <c r="X3" s="107"/>
      <c r="Y3" s="106"/>
      <c r="Z3" s="106"/>
      <c r="AA3" s="107"/>
      <c r="AB3" s="106"/>
      <c r="AC3" s="106"/>
      <c r="AD3" s="107" t="s">
        <v>141</v>
      </c>
      <c r="AE3" s="106" t="s">
        <v>31</v>
      </c>
      <c r="AF3" s="106"/>
      <c r="AG3" s="107" t="s">
        <v>141</v>
      </c>
      <c r="AH3" s="106" t="s">
        <v>32</v>
      </c>
      <c r="AI3" s="106"/>
      <c r="AJ3" s="107" t="s">
        <v>141</v>
      </c>
      <c r="AK3" s="106" t="s">
        <v>23</v>
      </c>
      <c r="AL3" s="106"/>
      <c r="AM3" s="107" t="s">
        <v>141</v>
      </c>
      <c r="AN3" s="106" t="s">
        <v>24</v>
      </c>
      <c r="AO3" s="106"/>
      <c r="AP3" s="107" t="s">
        <v>141</v>
      </c>
      <c r="AQ3" s="106" t="s">
        <v>25</v>
      </c>
      <c r="AR3" s="106"/>
      <c r="AS3" s="107" t="s">
        <v>141</v>
      </c>
    </row>
    <row r="4" spans="1:45" s="25" customFormat="1" ht="27" customHeight="1">
      <c r="A4" s="109"/>
      <c r="B4" s="109"/>
      <c r="C4" s="107"/>
      <c r="D4" s="44" t="s">
        <v>174</v>
      </c>
      <c r="E4" s="43" t="s">
        <v>199</v>
      </c>
      <c r="F4" s="107"/>
      <c r="G4" s="44" t="s">
        <v>174</v>
      </c>
      <c r="H4" s="45" t="s">
        <v>199</v>
      </c>
      <c r="I4" s="107"/>
      <c r="J4" s="44" t="s">
        <v>174</v>
      </c>
      <c r="K4" s="45" t="s">
        <v>199</v>
      </c>
      <c r="L4" s="107"/>
      <c r="M4" s="44" t="s">
        <v>174</v>
      </c>
      <c r="N4" s="45" t="s">
        <v>199</v>
      </c>
      <c r="O4" s="107"/>
      <c r="P4" s="44" t="s">
        <v>174</v>
      </c>
      <c r="Q4" s="45" t="s">
        <v>199</v>
      </c>
      <c r="R4" s="107"/>
      <c r="S4" s="44" t="s">
        <v>174</v>
      </c>
      <c r="T4" s="45" t="s">
        <v>199</v>
      </c>
      <c r="U4" s="107"/>
      <c r="V4" s="44" t="s">
        <v>174</v>
      </c>
      <c r="W4" s="45" t="s">
        <v>199</v>
      </c>
      <c r="X4" s="107"/>
      <c r="Y4" s="44" t="s">
        <v>174</v>
      </c>
      <c r="Z4" s="45" t="s">
        <v>199</v>
      </c>
      <c r="AA4" s="107"/>
      <c r="AB4" s="44" t="s">
        <v>174</v>
      </c>
      <c r="AC4" s="45" t="s">
        <v>199</v>
      </c>
      <c r="AD4" s="107"/>
      <c r="AE4" s="44" t="s">
        <v>174</v>
      </c>
      <c r="AF4" s="45" t="s">
        <v>199</v>
      </c>
      <c r="AG4" s="107"/>
      <c r="AH4" s="44" t="s">
        <v>174</v>
      </c>
      <c r="AI4" s="45" t="s">
        <v>199</v>
      </c>
      <c r="AJ4" s="107"/>
      <c r="AK4" s="44" t="s">
        <v>174</v>
      </c>
      <c r="AL4" s="45" t="s">
        <v>199</v>
      </c>
      <c r="AM4" s="107"/>
      <c r="AN4" s="44" t="s">
        <v>174</v>
      </c>
      <c r="AO4" s="45" t="s">
        <v>199</v>
      </c>
      <c r="AP4" s="107"/>
      <c r="AQ4" s="44" t="s">
        <v>174</v>
      </c>
      <c r="AR4" s="45" t="s">
        <v>199</v>
      </c>
      <c r="AS4" s="107"/>
    </row>
    <row r="5" spans="1:45" ht="15">
      <c r="A5" s="2" t="s">
        <v>34</v>
      </c>
      <c r="B5" s="2" t="s">
        <v>35</v>
      </c>
      <c r="C5" s="34" t="s">
        <v>36</v>
      </c>
      <c r="D5" s="34">
        <v>1</v>
      </c>
      <c r="E5" s="48">
        <v>2</v>
      </c>
      <c r="F5" s="47">
        <v>3</v>
      </c>
      <c r="G5" s="47">
        <v>4</v>
      </c>
      <c r="H5" s="47">
        <v>5</v>
      </c>
      <c r="I5" s="47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7">
        <v>12</v>
      </c>
      <c r="P5" s="47">
        <v>13</v>
      </c>
      <c r="Q5" s="48">
        <v>14</v>
      </c>
      <c r="R5" s="47">
        <v>15</v>
      </c>
      <c r="S5" s="47">
        <v>16</v>
      </c>
      <c r="T5" s="47">
        <v>17</v>
      </c>
      <c r="U5" s="47">
        <v>18</v>
      </c>
      <c r="V5" s="47">
        <v>19</v>
      </c>
      <c r="W5" s="47">
        <v>20</v>
      </c>
      <c r="X5" s="47">
        <v>21</v>
      </c>
      <c r="Y5" s="47">
        <v>22</v>
      </c>
      <c r="Z5" s="47">
        <v>23</v>
      </c>
      <c r="AA5" s="47">
        <v>24</v>
      </c>
      <c r="AB5" s="47">
        <v>25</v>
      </c>
      <c r="AC5" s="48">
        <v>26</v>
      </c>
      <c r="AD5" s="47">
        <v>27</v>
      </c>
      <c r="AE5" s="47">
        <v>28</v>
      </c>
      <c r="AF5" s="47">
        <v>29</v>
      </c>
      <c r="AG5" s="47">
        <v>30</v>
      </c>
      <c r="AH5" s="47">
        <v>31</v>
      </c>
      <c r="AI5" s="47">
        <v>32</v>
      </c>
      <c r="AJ5" s="47">
        <v>33</v>
      </c>
      <c r="AK5" s="47">
        <v>34</v>
      </c>
      <c r="AL5" s="47">
        <v>35</v>
      </c>
      <c r="AM5" s="47">
        <v>36</v>
      </c>
      <c r="AN5" s="47">
        <v>37</v>
      </c>
      <c r="AO5" s="48">
        <v>38</v>
      </c>
      <c r="AP5" s="47">
        <v>39</v>
      </c>
      <c r="AQ5" s="47">
        <v>40</v>
      </c>
      <c r="AR5" s="47">
        <v>41</v>
      </c>
      <c r="AS5" s="47">
        <v>42</v>
      </c>
    </row>
    <row r="6" spans="1:45" s="25" customFormat="1" ht="29.25" hidden="1">
      <c r="A6" s="16">
        <v>1</v>
      </c>
      <c r="B6" s="16"/>
      <c r="C6" s="15" t="s">
        <v>0</v>
      </c>
      <c r="D6" s="14">
        <f>SUM(D7:D12)</f>
        <v>326016.71674</v>
      </c>
      <c r="E6" s="14">
        <f>SUM(E7:E12)</f>
        <v>283130.06052000006</v>
      </c>
      <c r="F6" s="13">
        <f>IF(D6=0," ",IF(E6/D6*100&gt;200,"св.200",E6/D6))</f>
        <v>0.8684525853494738</v>
      </c>
      <c r="G6" s="14">
        <f>SUM(G7:G12)</f>
        <v>25469.23753</v>
      </c>
      <c r="H6" s="14">
        <f>SUM(H7:H12)</f>
        <v>28470.362309999997</v>
      </c>
      <c r="I6" s="13">
        <f>IF(G6=0," ",IF(H6/G6*100&gt;200,"св.200",H6/G6))</f>
        <v>1.117833318585411</v>
      </c>
      <c r="J6" s="14">
        <f>SUM(J7:J12)</f>
        <v>42834.47416</v>
      </c>
      <c r="K6" s="14">
        <f>SUM(K7:K12)</f>
        <v>42047.62826</v>
      </c>
      <c r="L6" s="13">
        <f>IF(J6=0," ",IF(K6/J6*100&gt;200,"св.200",K6/J6))</f>
        <v>0.9816305460629472</v>
      </c>
      <c r="M6" s="14">
        <f>SUM(M7:M12)</f>
        <v>118.84337</v>
      </c>
      <c r="N6" s="14">
        <f>SUM(N7:N12)</f>
        <v>184.72237</v>
      </c>
      <c r="O6" s="13">
        <f>IF(M6=0," ",IF(N6/M6*100&gt;200,"св.200",N6/M6))</f>
        <v>1.554334667554446</v>
      </c>
      <c r="P6" s="14">
        <f>SUM(P7:P12)</f>
        <v>1663.5676400000002</v>
      </c>
      <c r="Q6" s="14">
        <f>SUM(Q7:Q12)</f>
        <v>196.184</v>
      </c>
      <c r="R6" s="13">
        <f>IF(P6=0," ",IF(Q6/P6*100&gt;200,"св.200",Q6/P6))</f>
        <v>0.11792968033448882</v>
      </c>
      <c r="S6" s="14">
        <f>SUM(S7:S12)</f>
        <v>69102.51299999999</v>
      </c>
      <c r="T6" s="14">
        <f>SUM(T7:T12)</f>
        <v>51294.17944</v>
      </c>
      <c r="U6" s="13">
        <f>IF(S6=0," ",IF(T6/S6*100&gt;200,"св.200",T6/S6))</f>
        <v>0.7422910862879908</v>
      </c>
      <c r="V6" s="14">
        <f>SUM(V7:V12)</f>
        <v>181906.21993</v>
      </c>
      <c r="W6" s="14">
        <f>SUM(W7:W12)</f>
        <v>156512.72222</v>
      </c>
      <c r="X6" s="13">
        <f>IF(V6=0," ",IF(W6/V6*100&gt;200,"св.200",W6/V6))</f>
        <v>0.8604033566319406</v>
      </c>
      <c r="Y6" s="14">
        <f>SUM(Y7:Y12)</f>
        <v>120.02061</v>
      </c>
      <c r="Z6" s="14">
        <f>SUM(Z7:Z12)</f>
        <v>168.30160999999998</v>
      </c>
      <c r="AA6" s="13">
        <f>IF(Y6=0," ",IF(Z6/Y6*100&gt;200,"св.200",Z6/Y6))</f>
        <v>1.4022725763516781</v>
      </c>
      <c r="AB6" s="32">
        <f>SUM(AB7:AB12)</f>
        <v>4388.134499999999</v>
      </c>
      <c r="AC6" s="32">
        <f aca="true" t="shared" si="0" ref="AC6:AR6">SUM(AC7:AC12)</f>
        <v>4255.96031</v>
      </c>
      <c r="AD6" s="31">
        <f>IF(AB6=0," ",IF(AC6/AB6*100&gt;200,"св.200",AC6/AB6))</f>
        <v>0.9698791844233583</v>
      </c>
      <c r="AE6" s="32">
        <f t="shared" si="0"/>
        <v>669.07311</v>
      </c>
      <c r="AF6" s="32">
        <f t="shared" si="0"/>
        <v>623.81738</v>
      </c>
      <c r="AG6" s="31">
        <f>IF(AE6=0," ",IF(AF6/AE6*100&gt;200,"св.200",AF6/AE6))</f>
        <v>0.9323605607166008</v>
      </c>
      <c r="AH6" s="32">
        <f t="shared" si="0"/>
        <v>1600.70369</v>
      </c>
      <c r="AI6" s="32">
        <f t="shared" si="0"/>
        <v>1620.0785</v>
      </c>
      <c r="AJ6" s="31">
        <f>IF(AH6=0," ",IF(AI6/AH6*100&gt;200,"св.200",AI6/AH6))</f>
        <v>1.0121039328646766</v>
      </c>
      <c r="AK6" s="32">
        <f t="shared" si="0"/>
        <v>588.52619</v>
      </c>
      <c r="AL6" s="32">
        <f t="shared" si="0"/>
        <v>519.16478</v>
      </c>
      <c r="AM6" s="31">
        <f>IF(AK6=0," ",IF(AL6/AK6*100&gt;200,"св.200",AL6/AK6))</f>
        <v>0.8821438855592815</v>
      </c>
      <c r="AN6" s="32">
        <f t="shared" si="0"/>
        <v>930.7546499999999</v>
      </c>
      <c r="AO6" s="32">
        <f t="shared" si="0"/>
        <v>926.41531</v>
      </c>
      <c r="AP6" s="31">
        <f>IF(AN6=0," ",IF(AO6/AN6*100&gt;200,"св.200",AO6/AN6))</f>
        <v>0.9953378261392517</v>
      </c>
      <c r="AQ6" s="32">
        <f t="shared" si="0"/>
        <v>599.0768599999993</v>
      </c>
      <c r="AR6" s="32">
        <f t="shared" si="0"/>
        <v>566.4843400000002</v>
      </c>
      <c r="AS6" s="31">
        <f>IF(AQ6=0," ",IF(AR6/AQ6*100&gt;200,"св.200",AR6/AQ6))</f>
        <v>0.9455954282727609</v>
      </c>
    </row>
    <row r="7" spans="1:45" s="25" customFormat="1" ht="15" hidden="1">
      <c r="A7" s="26"/>
      <c r="B7" s="26">
        <v>1</v>
      </c>
      <c r="C7" s="27" t="s">
        <v>1</v>
      </c>
      <c r="D7" s="35">
        <f>G7+J7+M7+P7+S7+V7+Y7+AB7</f>
        <v>4719.35491</v>
      </c>
      <c r="E7" s="39">
        <f>H7+K7+N7+Q7+T7+W7+Z7+AC7</f>
        <v>4129.2905200000005</v>
      </c>
      <c r="F7" s="36">
        <f aca="true" t="shared" si="1" ref="F7:F35">IF(D7=0," ",IF(E7/D7*100&gt;200,"св.200",E7/D7))</f>
        <v>0.8749692698996441</v>
      </c>
      <c r="G7" s="33">
        <v>609.52136</v>
      </c>
      <c r="H7" s="57">
        <v>749.7695</v>
      </c>
      <c r="I7" s="36">
        <f aca="true" t="shared" si="2" ref="I7:I35">IF(G7=0," ",IF(H7/G7*100&gt;200,"св.200",H7/G7))</f>
        <v>1.2300955293839089</v>
      </c>
      <c r="J7" s="33">
        <v>424.48542</v>
      </c>
      <c r="K7" s="57">
        <v>340.72073</v>
      </c>
      <c r="L7" s="36">
        <f aca="true" t="shared" si="3" ref="L7:L35">IF(J7=0," ",IF(K7/J7*100&gt;200,"св.200",K7/J7))</f>
        <v>0.8026676864425638</v>
      </c>
      <c r="M7" s="33"/>
      <c r="N7" s="57"/>
      <c r="O7" s="36" t="str">
        <f aca="true" t="shared" si="4" ref="O7:O35">IF(M7=0," ",IF(N7/M7*100&gt;200,"св.200",N7/M7))</f>
        <v> </v>
      </c>
      <c r="P7" s="33">
        <v>36.22</v>
      </c>
      <c r="Q7" s="57"/>
      <c r="R7" s="36" t="str">
        <f>IF(Q7=0," ",IF(Q7/P7*100&gt;200,"св.200",Q7/P7))</f>
        <v> </v>
      </c>
      <c r="S7" s="33">
        <v>1599.60854</v>
      </c>
      <c r="T7" s="57">
        <v>1140.64711</v>
      </c>
      <c r="U7" s="36">
        <f aca="true" t="shared" si="5" ref="U7:U35">IF(S7=0," ",IF(T7/S7*100&gt;200,"св.200",T7/S7))</f>
        <v>0.7130789074181862</v>
      </c>
      <c r="V7" s="33">
        <v>2049.51959</v>
      </c>
      <c r="W7" s="57">
        <v>1898.15318</v>
      </c>
      <c r="X7" s="36">
        <f aca="true" t="shared" si="6" ref="X7:X35">IF(V7=0," ",IF(W7/V7*100&gt;200,"св.200",W7/V7))</f>
        <v>0.9261454192784759</v>
      </c>
      <c r="Y7" s="35">
        <v>0</v>
      </c>
      <c r="Z7" s="57"/>
      <c r="AA7" s="36" t="str">
        <f aca="true" t="shared" si="7" ref="AA7:AA35">IF(Y7=0," ",IF(Z7/Y7*100&gt;200,"св.200",Z7/Y7))</f>
        <v> </v>
      </c>
      <c r="AB7" s="33">
        <v>0</v>
      </c>
      <c r="AC7" s="57"/>
      <c r="AD7" s="37" t="str">
        <f>IF(AC7=0," ",IF(AC7/AB7*100&gt;200,"св.200",AC7/AB7))</f>
        <v> </v>
      </c>
      <c r="AE7" s="33">
        <v>0</v>
      </c>
      <c r="AF7" s="57"/>
      <c r="AG7" s="37" t="str">
        <f aca="true" t="shared" si="8" ref="AG7:AG35">IF(AE7=0," ",IF(AF7/AE7*100&gt;200,"св.200",AF7/AE7))</f>
        <v> </v>
      </c>
      <c r="AH7" s="33">
        <v>0</v>
      </c>
      <c r="AI7" s="57"/>
      <c r="AJ7" s="37" t="str">
        <f aca="true" t="shared" si="9" ref="AJ7:AJ35">IF(AH7=0," ",IF(AI7/AH7*100&gt;200,"св.200",AI7/AH7))</f>
        <v> </v>
      </c>
      <c r="AK7" s="33">
        <v>0</v>
      </c>
      <c r="AL7" s="57"/>
      <c r="AM7" s="37" t="str">
        <f>IF(AL7=0," ",IF(AL7/AK7*100&gt;200,"св.200",AL7/AK7))</f>
        <v> </v>
      </c>
      <c r="AN7" s="33">
        <v>0</v>
      </c>
      <c r="AO7" s="57"/>
      <c r="AP7" s="37" t="str">
        <f>IF(AO7=0," ",IF(AO7/AN7*100&gt;200,"св.200",AO7/AN7))</f>
        <v> </v>
      </c>
      <c r="AQ7" s="33">
        <f aca="true" t="shared" si="10" ref="AQ7:AQ12">AB7-AE7-AH7-AK7-AN7</f>
        <v>0</v>
      </c>
      <c r="AR7" s="57">
        <f aca="true" t="shared" si="11" ref="AR7:AR12">((AC7-AF7-AI7-AL7-AO7)/1000)*1000</f>
        <v>0</v>
      </c>
      <c r="AS7" s="37" t="str">
        <f aca="true" t="shared" si="12" ref="AS7:AS35">IF(AQ7=0," ",IF(AR7/AQ7*100&gt;200,"св.200",AR7/AQ7))</f>
        <v> </v>
      </c>
    </row>
    <row r="8" spans="1:45" s="25" customFormat="1" ht="15" hidden="1">
      <c r="A8" s="26"/>
      <c r="B8" s="26">
        <v>2</v>
      </c>
      <c r="C8" s="27" t="s">
        <v>197</v>
      </c>
      <c r="D8" s="35">
        <f>G8+J8+M8+P8+S8+V8+Y8+AB8+413.706</f>
        <v>258497.92534999998</v>
      </c>
      <c r="E8" s="39">
        <f>H8+K8+N8+Q8+T8+W8+Z8+AC8</f>
        <v>225868.27624</v>
      </c>
      <c r="F8" s="36">
        <f t="shared" si="1"/>
        <v>0.8737721044924434</v>
      </c>
      <c r="G8" s="33">
        <v>20158.34893</v>
      </c>
      <c r="H8" s="57">
        <f>23875.09856</f>
        <v>23875.09856</v>
      </c>
      <c r="I8" s="36">
        <f t="shared" si="2"/>
        <v>1.1843776810743</v>
      </c>
      <c r="J8" s="33">
        <v>32227.79857</v>
      </c>
      <c r="K8" s="57">
        <v>31834.93293</v>
      </c>
      <c r="L8" s="36">
        <f t="shared" si="3"/>
        <v>0.9878097277061392</v>
      </c>
      <c r="M8" s="33">
        <v>0.4692</v>
      </c>
      <c r="N8" s="57">
        <v>66.1082</v>
      </c>
      <c r="O8" s="36" t="str">
        <f t="shared" si="4"/>
        <v>св.200</v>
      </c>
      <c r="P8" s="33">
        <v>1120.92</v>
      </c>
      <c r="Q8" s="57">
        <v>151.383</v>
      </c>
      <c r="R8" s="36">
        <f>IF(P9=0," ",IF(Q8/P8*100&gt;200,"св.200",Q8/P8))</f>
        <v>0.13505245691039502</v>
      </c>
      <c r="S8" s="33">
        <v>49719.84686</v>
      </c>
      <c r="T8" s="57">
        <f>37063.71523+413.706</f>
        <v>37477.42123</v>
      </c>
      <c r="U8" s="36">
        <f t="shared" si="5"/>
        <v>0.7537718556440461</v>
      </c>
      <c r="V8" s="33">
        <v>150571.33107</v>
      </c>
      <c r="W8" s="57">
        <v>128285.94532</v>
      </c>
      <c r="X8" s="36">
        <f t="shared" si="6"/>
        <v>0.851994495953286</v>
      </c>
      <c r="Y8" s="35">
        <v>120.02061</v>
      </c>
      <c r="Z8" s="57">
        <v>151.19460999999998</v>
      </c>
      <c r="AA8" s="36">
        <f t="shared" si="7"/>
        <v>1.2597387232076223</v>
      </c>
      <c r="AB8" s="33">
        <v>4165.484109999999</v>
      </c>
      <c r="AC8" s="57">
        <v>4026.19239</v>
      </c>
      <c r="AD8" s="37">
        <f>IF(AC8=0," ",IF(AC8/AB8*100&gt;200,"св.200",AC8/AB8))</f>
        <v>0.966560496614162</v>
      </c>
      <c r="AE8" s="33">
        <v>620.2683900000001</v>
      </c>
      <c r="AF8" s="57">
        <v>575.09273</v>
      </c>
      <c r="AG8" s="37">
        <f t="shared" si="8"/>
        <v>0.9271675604813585</v>
      </c>
      <c r="AH8" s="33">
        <v>1550.58227</v>
      </c>
      <c r="AI8" s="57">
        <v>1550.58227</v>
      </c>
      <c r="AJ8" s="37">
        <f t="shared" si="9"/>
        <v>1</v>
      </c>
      <c r="AK8" s="33">
        <v>564.2692900000001</v>
      </c>
      <c r="AL8" s="57">
        <v>504.60835</v>
      </c>
      <c r="AM8" s="37">
        <f>IF(AL8=0," ",IF(AL8/AK8*100&gt;200,"св.200",AL8/AK8))</f>
        <v>0.8942686744479749</v>
      </c>
      <c r="AN8" s="33">
        <v>862.4816099999999</v>
      </c>
      <c r="AO8" s="57">
        <v>859.89938</v>
      </c>
      <c r="AP8" s="37">
        <f aca="true" t="shared" si="13" ref="AP8:AP35">IF(AN8=0," ",IF(AO8/AN8*100&gt;200,"св.200",AO8/AN8))</f>
        <v>0.997006046308628</v>
      </c>
      <c r="AQ8" s="33">
        <f t="shared" si="10"/>
        <v>567.8825499999992</v>
      </c>
      <c r="AR8" s="57">
        <f t="shared" si="11"/>
        <v>536.0096600000003</v>
      </c>
      <c r="AS8" s="37">
        <f t="shared" si="12"/>
        <v>0.9438741514420561</v>
      </c>
    </row>
    <row r="9" spans="1:45" s="25" customFormat="1" ht="15" hidden="1">
      <c r="A9" s="26"/>
      <c r="B9" s="26">
        <v>3</v>
      </c>
      <c r="C9" s="27" t="s">
        <v>2</v>
      </c>
      <c r="D9" s="35">
        <f aca="true" t="shared" si="14" ref="D9:D34">G9+J9+M9+P9+S9+V9+Y9+AB9</f>
        <v>29473.91032</v>
      </c>
      <c r="E9" s="39">
        <f>(H9+K9+N9+Q9+T9+W9+Z9+AC9)</f>
        <v>25362.60437</v>
      </c>
      <c r="F9" s="36">
        <f t="shared" si="1"/>
        <v>0.860510332515662</v>
      </c>
      <c r="G9" s="33">
        <v>473.11828</v>
      </c>
      <c r="H9" s="57">
        <v>644.00969</v>
      </c>
      <c r="I9" s="36">
        <f t="shared" si="2"/>
        <v>1.361202298080725</v>
      </c>
      <c r="J9" s="33">
        <v>5376.91284</v>
      </c>
      <c r="K9" s="57">
        <v>5231.64809</v>
      </c>
      <c r="L9" s="36">
        <f t="shared" si="3"/>
        <v>0.9729836145158715</v>
      </c>
      <c r="M9" s="33">
        <v>56.09957</v>
      </c>
      <c r="N9" s="57">
        <v>56.09957</v>
      </c>
      <c r="O9" s="36">
        <f t="shared" si="4"/>
        <v>1</v>
      </c>
      <c r="P9" s="33">
        <v>397.08364</v>
      </c>
      <c r="Q9" s="57">
        <v>5.96</v>
      </c>
      <c r="R9" s="36">
        <f>IF(P10=0," ",IF(Q9/P9*100&gt;200,"св.200",Q9/P9))</f>
        <v>0.015009432269735414</v>
      </c>
      <c r="S9" s="33">
        <v>10485.592560000001</v>
      </c>
      <c r="T9" s="57">
        <v>7229.303559999999</v>
      </c>
      <c r="U9" s="36">
        <f t="shared" si="5"/>
        <v>0.6894511224456731</v>
      </c>
      <c r="V9" s="33">
        <v>12550.66233</v>
      </c>
      <c r="W9" s="57">
        <v>12025.37584</v>
      </c>
      <c r="X9" s="36">
        <f t="shared" si="6"/>
        <v>0.9581467116086455</v>
      </c>
      <c r="Y9" s="35">
        <v>0</v>
      </c>
      <c r="Z9" s="57"/>
      <c r="AA9" s="36" t="str">
        <f t="shared" si="7"/>
        <v> </v>
      </c>
      <c r="AB9" s="33">
        <v>134.4411</v>
      </c>
      <c r="AC9" s="57">
        <v>170.20762</v>
      </c>
      <c r="AD9" s="37">
        <f aca="true" t="shared" si="15" ref="AD9:AD35">IF(AB9=0," ",IF(AC9/AB9*100&gt;200,"св.200",AC9/AB9))</f>
        <v>1.266038584926782</v>
      </c>
      <c r="AE9" s="33">
        <v>43.24479</v>
      </c>
      <c r="AF9" s="57">
        <v>43.24479</v>
      </c>
      <c r="AG9" s="37">
        <f t="shared" si="8"/>
        <v>1</v>
      </c>
      <c r="AH9" s="33">
        <v>27.3108</v>
      </c>
      <c r="AI9" s="57">
        <v>64.79254</v>
      </c>
      <c r="AJ9" s="37" t="str">
        <f t="shared" si="9"/>
        <v>св.200</v>
      </c>
      <c r="AK9" s="33">
        <v>6.5314</v>
      </c>
      <c r="AL9" s="57">
        <v>6.5314</v>
      </c>
      <c r="AM9" s="37">
        <f aca="true" t="shared" si="16" ref="AM9:AM35">IF(AK9=0," ",IF(AL9/AK9*100&gt;200,"св.200",AL9/AK9))</f>
        <v>1</v>
      </c>
      <c r="AN9" s="33">
        <v>45.787800000000004</v>
      </c>
      <c r="AO9" s="57">
        <v>44.07304</v>
      </c>
      <c r="AP9" s="37">
        <f t="shared" si="13"/>
        <v>0.9625498495232353</v>
      </c>
      <c r="AQ9" s="33">
        <f t="shared" si="10"/>
        <v>11.566310000000009</v>
      </c>
      <c r="AR9" s="57">
        <f t="shared" si="11"/>
        <v>11.565849999999998</v>
      </c>
      <c r="AS9" s="37">
        <f t="shared" si="12"/>
        <v>0.9999602293211913</v>
      </c>
    </row>
    <row r="10" spans="1:45" s="25" customFormat="1" ht="15" hidden="1">
      <c r="A10" s="26"/>
      <c r="B10" s="26">
        <v>4</v>
      </c>
      <c r="C10" s="27" t="s">
        <v>3</v>
      </c>
      <c r="D10" s="35">
        <f t="shared" si="14"/>
        <v>9794.55374</v>
      </c>
      <c r="E10" s="39">
        <f>(H10+K10+N10+Q10+T10+W10+Z10+AC10)</f>
        <v>7530.50961</v>
      </c>
      <c r="F10" s="36">
        <f t="shared" si="1"/>
        <v>0.7688466274115313</v>
      </c>
      <c r="G10" s="33">
        <v>1281.75529</v>
      </c>
      <c r="H10" s="57">
        <v>1313.95825</v>
      </c>
      <c r="I10" s="36">
        <f t="shared" si="2"/>
        <v>1.0251241092985852</v>
      </c>
      <c r="J10" s="33">
        <v>1619.0226100000002</v>
      </c>
      <c r="K10" s="57">
        <v>1528.8013</v>
      </c>
      <c r="L10" s="36">
        <f t="shared" si="3"/>
        <v>0.9442742124521657</v>
      </c>
      <c r="M10" s="33">
        <v>0.18</v>
      </c>
      <c r="N10" s="57">
        <v>0.18</v>
      </c>
      <c r="O10" s="36">
        <f t="shared" si="4"/>
        <v>1</v>
      </c>
      <c r="P10" s="33">
        <v>47.432</v>
      </c>
      <c r="Q10" s="57">
        <v>31.432</v>
      </c>
      <c r="R10" s="36" t="str">
        <f>IF(P11=0," ",IF(Q10/P10*100&gt;200,"св.200",Q10/P10))</f>
        <v> </v>
      </c>
      <c r="S10" s="33">
        <v>2750.09179</v>
      </c>
      <c r="T10" s="57">
        <v>2148.5836</v>
      </c>
      <c r="U10" s="36">
        <f t="shared" si="5"/>
        <v>0.7812770496653132</v>
      </c>
      <c r="V10" s="33">
        <v>4040.75624</v>
      </c>
      <c r="W10" s="57">
        <v>2480.84385</v>
      </c>
      <c r="X10" s="36">
        <f t="shared" si="6"/>
        <v>0.6139553347568425</v>
      </c>
      <c r="Y10" s="35">
        <v>0</v>
      </c>
      <c r="Z10" s="57"/>
      <c r="AA10" s="36" t="str">
        <f t="shared" si="7"/>
        <v> </v>
      </c>
      <c r="AB10" s="33">
        <v>55.31581</v>
      </c>
      <c r="AC10" s="57">
        <v>26.71061</v>
      </c>
      <c r="AD10" s="37">
        <f t="shared" si="15"/>
        <v>0.4828747875155403</v>
      </c>
      <c r="AE10" s="33">
        <v>4.544569999999999</v>
      </c>
      <c r="AF10" s="57">
        <v>4.4645</v>
      </c>
      <c r="AG10" s="37">
        <f t="shared" si="8"/>
        <v>0.9823811713759499</v>
      </c>
      <c r="AH10" s="33">
        <v>21.110619999999997</v>
      </c>
      <c r="AI10" s="57">
        <v>3.00369</v>
      </c>
      <c r="AJ10" s="37">
        <f t="shared" si="9"/>
        <v>0.14228336259190874</v>
      </c>
      <c r="AK10" s="33">
        <v>11.24904</v>
      </c>
      <c r="AL10" s="57">
        <v>1.54856</v>
      </c>
      <c r="AM10" s="37">
        <f t="shared" si="16"/>
        <v>0.13766152489456876</v>
      </c>
      <c r="AN10" s="33">
        <v>14.20519</v>
      </c>
      <c r="AO10" s="57">
        <v>14.20664</v>
      </c>
      <c r="AP10" s="37">
        <f t="shared" si="13"/>
        <v>1.0001020753682281</v>
      </c>
      <c r="AQ10" s="33">
        <f t="shared" si="10"/>
        <v>4.206390000000001</v>
      </c>
      <c r="AR10" s="57">
        <f t="shared" si="11"/>
        <v>3.4872200000000007</v>
      </c>
      <c r="AS10" s="37">
        <f t="shared" si="12"/>
        <v>0.8290291675284508</v>
      </c>
    </row>
    <row r="11" spans="1:45" s="25" customFormat="1" ht="15" hidden="1">
      <c r="A11" s="26"/>
      <c r="B11" s="26">
        <v>5</v>
      </c>
      <c r="C11" s="27" t="s">
        <v>190</v>
      </c>
      <c r="D11" s="35">
        <f t="shared" si="14"/>
        <v>9869.54752</v>
      </c>
      <c r="E11" s="39">
        <f>(H11+K11+N11+Q11+T11+W11+Z11+AC11)</f>
        <v>7626.23362</v>
      </c>
      <c r="F11" s="36">
        <f t="shared" si="1"/>
        <v>0.7727034704018528</v>
      </c>
      <c r="G11" s="33">
        <v>1933.60806</v>
      </c>
      <c r="H11" s="57">
        <v>957.6639</v>
      </c>
      <c r="I11" s="36">
        <f t="shared" si="2"/>
        <v>0.49527301825583</v>
      </c>
      <c r="J11" s="33">
        <v>1042.11258</v>
      </c>
      <c r="K11" s="57">
        <v>1022.8308199999999</v>
      </c>
      <c r="L11" s="36">
        <f t="shared" si="3"/>
        <v>0.9814974309205632</v>
      </c>
      <c r="M11" s="33">
        <v>0.048</v>
      </c>
      <c r="N11" s="57">
        <v>0.288</v>
      </c>
      <c r="O11" s="36" t="str">
        <f t="shared" si="4"/>
        <v>св.200</v>
      </c>
      <c r="P11" s="33"/>
      <c r="Q11" s="57"/>
      <c r="R11" s="36" t="str">
        <f>IF(Q11=0," ",IF(Q11/P11*100&gt;200,"св.200",Q11/P11))</f>
        <v> </v>
      </c>
      <c r="S11" s="33">
        <v>1099.03849</v>
      </c>
      <c r="T11" s="57">
        <v>879.76103</v>
      </c>
      <c r="U11" s="36">
        <f t="shared" si="5"/>
        <v>0.8004824562604719</v>
      </c>
      <c r="V11" s="33">
        <v>5780.9867</v>
      </c>
      <c r="W11" s="57">
        <v>4751.93617</v>
      </c>
      <c r="X11" s="36">
        <f t="shared" si="6"/>
        <v>0.8219939634180441</v>
      </c>
      <c r="Y11" s="35">
        <v>0</v>
      </c>
      <c r="Z11" s="57"/>
      <c r="AA11" s="36" t="str">
        <f t="shared" si="7"/>
        <v> </v>
      </c>
      <c r="AB11" s="33">
        <v>13.75369</v>
      </c>
      <c r="AC11" s="57">
        <v>13.7537</v>
      </c>
      <c r="AD11" s="37">
        <f t="shared" si="15"/>
        <v>1.0000007270776061</v>
      </c>
      <c r="AE11" s="33">
        <v>0.141</v>
      </c>
      <c r="AF11" s="57">
        <v>0.141</v>
      </c>
      <c r="AG11" s="37">
        <f t="shared" si="8"/>
        <v>1</v>
      </c>
      <c r="AH11" s="33">
        <v>0</v>
      </c>
      <c r="AI11" s="57">
        <v>0</v>
      </c>
      <c r="AJ11" s="37" t="str">
        <f t="shared" si="9"/>
        <v> </v>
      </c>
      <c r="AK11" s="33">
        <v>6.03121</v>
      </c>
      <c r="AL11" s="57">
        <v>6.03122</v>
      </c>
      <c r="AM11" s="37">
        <f t="shared" si="16"/>
        <v>1.0000016580420845</v>
      </c>
      <c r="AN11" s="33">
        <v>0.60348</v>
      </c>
      <c r="AO11" s="57">
        <v>0.60348</v>
      </c>
      <c r="AP11" s="37">
        <f t="shared" si="13"/>
        <v>1</v>
      </c>
      <c r="AQ11" s="33">
        <f t="shared" si="10"/>
        <v>6.978000000000001</v>
      </c>
      <c r="AR11" s="57">
        <f t="shared" si="11"/>
        <v>6.978</v>
      </c>
      <c r="AS11" s="37">
        <f t="shared" si="12"/>
        <v>0.9999999999999999</v>
      </c>
    </row>
    <row r="12" spans="1:45" s="25" customFormat="1" ht="15" hidden="1">
      <c r="A12" s="26"/>
      <c r="B12" s="26">
        <v>6</v>
      </c>
      <c r="C12" s="27" t="s">
        <v>4</v>
      </c>
      <c r="D12" s="35">
        <f t="shared" si="14"/>
        <v>13661.4249</v>
      </c>
      <c r="E12" s="39">
        <f>(H12+K12+N12+Q12+T12+W12+Z12+AC12)</f>
        <v>12613.14616</v>
      </c>
      <c r="F12" s="36">
        <f t="shared" si="1"/>
        <v>0.9232672471815148</v>
      </c>
      <c r="G12" s="33">
        <v>1012.88561</v>
      </c>
      <c r="H12" s="57">
        <v>929.8624100000001</v>
      </c>
      <c r="I12" s="36">
        <f t="shared" si="2"/>
        <v>0.918032994861088</v>
      </c>
      <c r="J12" s="33">
        <v>2144.14214</v>
      </c>
      <c r="K12" s="57">
        <v>2088.69439</v>
      </c>
      <c r="L12" s="36">
        <f t="shared" si="3"/>
        <v>0.9741398907443702</v>
      </c>
      <c r="M12" s="33">
        <v>62.0466</v>
      </c>
      <c r="N12" s="57">
        <v>62.0466</v>
      </c>
      <c r="O12" s="36">
        <f t="shared" si="4"/>
        <v>1</v>
      </c>
      <c r="P12" s="33">
        <v>61.912</v>
      </c>
      <c r="Q12" s="57">
        <v>7.409</v>
      </c>
      <c r="R12" s="36">
        <f aca="true" t="shared" si="17" ref="R12:R35">IF(P12=0," ",IF(Q12/P12*100&gt;200,"св.200",Q12/P12))</f>
        <v>0.11966985398630314</v>
      </c>
      <c r="S12" s="33">
        <v>3448.3347599999997</v>
      </c>
      <c r="T12" s="57">
        <v>2418.46291</v>
      </c>
      <c r="U12" s="36">
        <f t="shared" si="5"/>
        <v>0.7013422646935822</v>
      </c>
      <c r="V12" s="33">
        <v>6912.964</v>
      </c>
      <c r="W12" s="57">
        <v>7070.46786</v>
      </c>
      <c r="X12" s="36">
        <f t="shared" si="6"/>
        <v>1.0227838391752075</v>
      </c>
      <c r="Y12" s="35">
        <v>0</v>
      </c>
      <c r="Z12" s="57">
        <v>17.107</v>
      </c>
      <c r="AA12" s="36" t="str">
        <f t="shared" si="7"/>
        <v> </v>
      </c>
      <c r="AB12" s="33">
        <v>19.13979</v>
      </c>
      <c r="AC12" s="57">
        <v>19.09599</v>
      </c>
      <c r="AD12" s="37">
        <f t="shared" si="15"/>
        <v>0.9977115736379553</v>
      </c>
      <c r="AE12" s="33">
        <v>0.87436</v>
      </c>
      <c r="AF12" s="57">
        <v>0.87436</v>
      </c>
      <c r="AG12" s="37">
        <f t="shared" si="8"/>
        <v>1</v>
      </c>
      <c r="AH12" s="33">
        <v>1.7</v>
      </c>
      <c r="AI12" s="57">
        <v>1.7</v>
      </c>
      <c r="AJ12" s="37">
        <f t="shared" si="9"/>
        <v>1</v>
      </c>
      <c r="AK12" s="33">
        <v>0.44525</v>
      </c>
      <c r="AL12" s="57">
        <v>0.44525</v>
      </c>
      <c r="AM12" s="37">
        <f t="shared" si="16"/>
        <v>1</v>
      </c>
      <c r="AN12" s="33">
        <v>7.67657</v>
      </c>
      <c r="AO12" s="57">
        <v>7.632770000000001</v>
      </c>
      <c r="AP12" s="37">
        <f t="shared" si="13"/>
        <v>0.9942943267631248</v>
      </c>
      <c r="AQ12" s="33">
        <f t="shared" si="10"/>
        <v>8.443610000000001</v>
      </c>
      <c r="AR12" s="57">
        <f t="shared" si="11"/>
        <v>8.44361</v>
      </c>
      <c r="AS12" s="37">
        <f t="shared" si="12"/>
        <v>0.9999999999999998</v>
      </c>
    </row>
    <row r="13" spans="1:45" s="25" customFormat="1" ht="29.25" hidden="1">
      <c r="A13" s="16">
        <v>2</v>
      </c>
      <c r="B13" s="16"/>
      <c r="C13" s="15" t="s">
        <v>5</v>
      </c>
      <c r="D13" s="14">
        <f>SUM(D14:D34)</f>
        <v>38896.00219</v>
      </c>
      <c r="E13" s="14">
        <f>SUM(E14:E34)</f>
        <v>47394.98518</v>
      </c>
      <c r="F13" s="13">
        <f t="shared" si="1"/>
        <v>1.2185053093241818</v>
      </c>
      <c r="G13" s="14">
        <f>SUM(G14:G34)</f>
        <v>22521.53903</v>
      </c>
      <c r="H13" s="14">
        <f>SUM(H14:H34)</f>
        <v>22788.646599999996</v>
      </c>
      <c r="I13" s="13">
        <f t="shared" si="2"/>
        <v>1.0118600940035312</v>
      </c>
      <c r="J13" s="14">
        <f>SUM(J14:J34)</f>
        <v>10618.88106</v>
      </c>
      <c r="K13" s="14">
        <f>SUM(K14:K34)</f>
        <v>10759.08902</v>
      </c>
      <c r="L13" s="13">
        <f t="shared" si="3"/>
        <v>1.0132036472776915</v>
      </c>
      <c r="M13" s="14">
        <f>SUM(M14:M34)</f>
        <v>153.30906</v>
      </c>
      <c r="N13" s="14">
        <f>SUM(N14:N34)</f>
        <v>2578.72218</v>
      </c>
      <c r="O13" s="13" t="str">
        <f t="shared" si="4"/>
        <v>св.200</v>
      </c>
      <c r="P13" s="14">
        <f>SUM(P14:P34)</f>
        <v>254.22017</v>
      </c>
      <c r="Q13" s="14">
        <f>SUM(Q14:Q34)</f>
        <v>60.03017</v>
      </c>
      <c r="R13" s="13">
        <f t="shared" si="17"/>
        <v>0.23613456792197093</v>
      </c>
      <c r="S13" s="14">
        <f>SUM(S14:S34)</f>
        <v>0.32591000000000003</v>
      </c>
      <c r="T13" s="14">
        <f>SUM(T14:T34)</f>
        <v>0.32591000000000003</v>
      </c>
      <c r="U13" s="13">
        <f t="shared" si="5"/>
        <v>1</v>
      </c>
      <c r="V13" s="14">
        <f>SUM(V14:V34)</f>
        <v>0</v>
      </c>
      <c r="W13" s="14">
        <v>0</v>
      </c>
      <c r="X13" s="13" t="str">
        <f t="shared" si="6"/>
        <v> </v>
      </c>
      <c r="Y13" s="14">
        <f>SUM(Y14:Y34)</f>
        <v>1877.40414</v>
      </c>
      <c r="Z13" s="14">
        <f>SUM(Z14:Z34)</f>
        <v>9000.03544</v>
      </c>
      <c r="AA13" s="13" t="str">
        <f t="shared" si="7"/>
        <v>св.200</v>
      </c>
      <c r="AB13" s="32">
        <f>SUM(AB14:AB34)</f>
        <v>3414.2944199999984</v>
      </c>
      <c r="AC13" s="32">
        <f aca="true" t="shared" si="18" ref="AC13:AO13">SUM(AC14:AC34)</f>
        <v>2208.135860000001</v>
      </c>
      <c r="AD13" s="31">
        <f t="shared" si="15"/>
        <v>0.6467327032681621</v>
      </c>
      <c r="AE13" s="32">
        <f t="shared" si="18"/>
        <v>899.86924</v>
      </c>
      <c r="AF13" s="32">
        <f>SUM(AF14:AF34)</f>
        <v>776.6520500000001</v>
      </c>
      <c r="AG13" s="31">
        <f t="shared" si="8"/>
        <v>0.863072117011134</v>
      </c>
      <c r="AH13" s="32">
        <f t="shared" si="18"/>
        <v>1854.1784</v>
      </c>
      <c r="AI13" s="32">
        <f t="shared" si="18"/>
        <v>1074.53163</v>
      </c>
      <c r="AJ13" s="31">
        <f t="shared" si="9"/>
        <v>0.5795190096055481</v>
      </c>
      <c r="AK13" s="32">
        <f t="shared" si="18"/>
        <v>266.19216</v>
      </c>
      <c r="AL13" s="32">
        <f t="shared" si="18"/>
        <v>173.25160000000002</v>
      </c>
      <c r="AM13" s="31">
        <f t="shared" si="16"/>
        <v>0.6508516253822052</v>
      </c>
      <c r="AN13" s="32">
        <f t="shared" si="18"/>
        <v>98.66032999999997</v>
      </c>
      <c r="AO13" s="32">
        <f t="shared" si="18"/>
        <v>83.43656000000003</v>
      </c>
      <c r="AP13" s="31">
        <f t="shared" si="13"/>
        <v>0.8456951238658947</v>
      </c>
      <c r="AQ13" s="67">
        <f>AB13-AE13-AH13-AK13-AN13</f>
        <v>295.39428999999836</v>
      </c>
      <c r="AR13" s="67">
        <f>AC13-AF13-AI13-AL13-AO13</f>
        <v>100.26402000000063</v>
      </c>
      <c r="AS13" s="31">
        <f t="shared" si="12"/>
        <v>0.3394243673430559</v>
      </c>
    </row>
    <row r="14" spans="1:45" s="25" customFormat="1" ht="15" hidden="1">
      <c r="A14" s="26"/>
      <c r="B14" s="26">
        <v>1</v>
      </c>
      <c r="C14" s="27" t="s">
        <v>6</v>
      </c>
      <c r="D14" s="35">
        <f t="shared" si="14"/>
        <v>379.55282</v>
      </c>
      <c r="E14" s="39">
        <f aca="true" t="shared" si="19" ref="E14:E34">(H14+K14+N14+Q14+T14+W14+Z14+AC14)</f>
        <v>405.18697999999995</v>
      </c>
      <c r="F14" s="36">
        <f t="shared" si="1"/>
        <v>1.0675377935540038</v>
      </c>
      <c r="G14" s="33">
        <v>191.5958</v>
      </c>
      <c r="H14" s="57">
        <v>197.59465</v>
      </c>
      <c r="I14" s="36">
        <f t="shared" si="2"/>
        <v>1.0313099243302828</v>
      </c>
      <c r="J14" s="33">
        <v>183.14341000000002</v>
      </c>
      <c r="K14" s="57">
        <v>170.30441</v>
      </c>
      <c r="L14" s="36">
        <f t="shared" si="3"/>
        <v>0.9298964674732221</v>
      </c>
      <c r="M14" s="33">
        <v>4.3134</v>
      </c>
      <c r="N14" s="57">
        <v>36.787699999999994</v>
      </c>
      <c r="O14" s="36" t="str">
        <f t="shared" si="4"/>
        <v>св.200</v>
      </c>
      <c r="P14" s="33"/>
      <c r="Q14" s="57"/>
      <c r="R14" s="36" t="str">
        <f t="shared" si="17"/>
        <v> </v>
      </c>
      <c r="S14" s="33"/>
      <c r="T14" s="57"/>
      <c r="U14" s="36" t="str">
        <f t="shared" si="5"/>
        <v> </v>
      </c>
      <c r="V14" s="35"/>
      <c r="W14" s="66"/>
      <c r="X14" s="36" t="str">
        <f t="shared" si="6"/>
        <v> </v>
      </c>
      <c r="Y14" s="33"/>
      <c r="Z14" s="57"/>
      <c r="AA14" s="36" t="str">
        <f t="shared" si="7"/>
        <v> </v>
      </c>
      <c r="AB14" s="33">
        <v>0.5002099999999999</v>
      </c>
      <c r="AC14" s="57">
        <v>0.50022</v>
      </c>
      <c r="AD14" s="37">
        <f t="shared" si="15"/>
        <v>1.0000199916035266</v>
      </c>
      <c r="AE14" s="33">
        <v>0</v>
      </c>
      <c r="AF14" s="57">
        <v>0</v>
      </c>
      <c r="AG14" s="37" t="str">
        <f t="shared" si="8"/>
        <v> </v>
      </c>
      <c r="AH14" s="33">
        <v>0</v>
      </c>
      <c r="AI14" s="57">
        <v>0</v>
      </c>
      <c r="AJ14" s="37" t="str">
        <f t="shared" si="9"/>
        <v> </v>
      </c>
      <c r="AK14" s="33">
        <v>0.5002099999999999</v>
      </c>
      <c r="AL14" s="57">
        <v>0.50022</v>
      </c>
      <c r="AM14" s="37">
        <f t="shared" si="16"/>
        <v>1.0000199916035266</v>
      </c>
      <c r="AN14" s="33">
        <v>0</v>
      </c>
      <c r="AO14" s="57">
        <v>0</v>
      </c>
      <c r="AP14" s="37" t="str">
        <f t="shared" si="13"/>
        <v> </v>
      </c>
      <c r="AQ14" s="33">
        <f>AB14-AE14-AH14-AK14-AN14</f>
        <v>0</v>
      </c>
      <c r="AR14" s="57">
        <f aca="true" t="shared" si="20" ref="AR14:AR34">((AC14-AF14-AI14-AL14-AO14)/1000)*1000</f>
        <v>0</v>
      </c>
      <c r="AS14" s="37" t="str">
        <f t="shared" si="12"/>
        <v> </v>
      </c>
    </row>
    <row r="15" spans="1:45" s="25" customFormat="1" ht="15" hidden="1">
      <c r="A15" s="26"/>
      <c r="B15" s="26">
        <v>2</v>
      </c>
      <c r="C15" s="27" t="s">
        <v>7</v>
      </c>
      <c r="D15" s="35">
        <f t="shared" si="14"/>
        <v>1646.74521</v>
      </c>
      <c r="E15" s="39">
        <f t="shared" si="19"/>
        <v>1634.9061199999999</v>
      </c>
      <c r="F15" s="36">
        <f t="shared" si="1"/>
        <v>0.9928106121529267</v>
      </c>
      <c r="G15" s="33">
        <v>1559.59438</v>
      </c>
      <c r="H15" s="57">
        <v>1484.5676299999998</v>
      </c>
      <c r="I15" s="36">
        <f t="shared" si="2"/>
        <v>0.9518934211599299</v>
      </c>
      <c r="J15" s="33">
        <v>86.28495</v>
      </c>
      <c r="K15" s="57">
        <v>99.79361</v>
      </c>
      <c r="L15" s="36">
        <f t="shared" si="3"/>
        <v>1.156558704617665</v>
      </c>
      <c r="M15" s="33">
        <v>0</v>
      </c>
      <c r="N15" s="57">
        <v>49.679</v>
      </c>
      <c r="O15" s="36" t="str">
        <f>IF(M15=0," ",IF(N15/M15*100&gt;200,"св.200",N15/M15))</f>
        <v> </v>
      </c>
      <c r="P15" s="33"/>
      <c r="Q15" s="57"/>
      <c r="R15" s="36" t="str">
        <f t="shared" si="17"/>
        <v> </v>
      </c>
      <c r="S15" s="33"/>
      <c r="T15" s="57"/>
      <c r="U15" s="36" t="str">
        <f t="shared" si="5"/>
        <v> </v>
      </c>
      <c r="V15" s="35"/>
      <c r="W15" s="66"/>
      <c r="X15" s="36" t="str">
        <f t="shared" si="6"/>
        <v> </v>
      </c>
      <c r="Y15" s="33"/>
      <c r="Z15" s="57"/>
      <c r="AA15" s="36" t="str">
        <f t="shared" si="7"/>
        <v> </v>
      </c>
      <c r="AB15" s="33">
        <v>0.86588</v>
      </c>
      <c r="AC15" s="57">
        <v>0.86588</v>
      </c>
      <c r="AD15" s="37">
        <f t="shared" si="15"/>
        <v>1</v>
      </c>
      <c r="AE15" s="33">
        <v>0</v>
      </c>
      <c r="AF15" s="57">
        <v>0</v>
      </c>
      <c r="AG15" s="37" t="str">
        <f t="shared" si="8"/>
        <v> </v>
      </c>
      <c r="AH15" s="33">
        <v>0</v>
      </c>
      <c r="AI15" s="57">
        <v>0</v>
      </c>
      <c r="AJ15" s="37" t="str">
        <f t="shared" si="9"/>
        <v> </v>
      </c>
      <c r="AK15" s="33">
        <v>0</v>
      </c>
      <c r="AL15" s="57">
        <v>0</v>
      </c>
      <c r="AM15" s="37" t="str">
        <f t="shared" si="16"/>
        <v> </v>
      </c>
      <c r="AN15" s="33">
        <v>0.86588</v>
      </c>
      <c r="AO15" s="57">
        <v>0.86588</v>
      </c>
      <c r="AP15" s="37">
        <f t="shared" si="13"/>
        <v>1</v>
      </c>
      <c r="AQ15" s="33">
        <f aca="true" t="shared" si="21" ref="AQ15:AQ34">AB15-AE15-AH15-AK15-AN15</f>
        <v>0</v>
      </c>
      <c r="AR15" s="57">
        <f t="shared" si="20"/>
        <v>0</v>
      </c>
      <c r="AS15" s="37" t="str">
        <f t="shared" si="12"/>
        <v> </v>
      </c>
    </row>
    <row r="16" spans="1:45" s="25" customFormat="1" ht="15" hidden="1">
      <c r="A16" s="26"/>
      <c r="B16" s="26">
        <v>3</v>
      </c>
      <c r="C16" s="27" t="s">
        <v>202</v>
      </c>
      <c r="D16" s="35">
        <f>G16+J16+M16+P16+S16+V16+Y16+AB16+6.684</f>
        <v>485.34809</v>
      </c>
      <c r="E16" s="39">
        <f>(H16+K16+N16+Q16+T16+W16+Z16+AC16)</f>
        <v>1710.11881</v>
      </c>
      <c r="F16" s="36" t="str">
        <f t="shared" si="1"/>
        <v>св.200</v>
      </c>
      <c r="G16" s="33">
        <v>142.62435</v>
      </c>
      <c r="H16" s="57">
        <v>630.92638</v>
      </c>
      <c r="I16" s="36" t="str">
        <f t="shared" si="2"/>
        <v>св.200</v>
      </c>
      <c r="J16" s="33">
        <v>266.15575</v>
      </c>
      <c r="K16" s="57">
        <v>270.47468</v>
      </c>
      <c r="L16" s="36">
        <f t="shared" si="3"/>
        <v>1.0162270775664248</v>
      </c>
      <c r="M16" s="33">
        <v>0.87</v>
      </c>
      <c r="N16" s="57">
        <v>743.56908</v>
      </c>
      <c r="O16" s="36" t="str">
        <f t="shared" si="4"/>
        <v>св.200</v>
      </c>
      <c r="P16" s="33">
        <v>3.75</v>
      </c>
      <c r="Q16" s="57"/>
      <c r="R16" s="36" t="str">
        <f>IF(Q16=0," ",IF(Q16/P16*100&gt;200,"св.200",Q16/P16))</f>
        <v> </v>
      </c>
      <c r="S16" s="33"/>
      <c r="T16" s="57"/>
      <c r="U16" s="36" t="str">
        <f t="shared" si="5"/>
        <v> </v>
      </c>
      <c r="V16" s="35"/>
      <c r="W16" s="66"/>
      <c r="X16" s="36" t="str">
        <f t="shared" si="6"/>
        <v> </v>
      </c>
      <c r="Y16" s="33"/>
      <c r="Z16" s="57"/>
      <c r="AA16" s="36" t="str">
        <f t="shared" si="7"/>
        <v> </v>
      </c>
      <c r="AB16" s="33">
        <v>65.26398999999999</v>
      </c>
      <c r="AC16" s="57">
        <v>65.14867</v>
      </c>
      <c r="AD16" s="37">
        <f t="shared" si="15"/>
        <v>0.9982330225289628</v>
      </c>
      <c r="AE16" s="33">
        <v>34.844</v>
      </c>
      <c r="AF16" s="57">
        <v>34.844</v>
      </c>
      <c r="AG16" s="37">
        <f t="shared" si="8"/>
        <v>1</v>
      </c>
      <c r="AH16" s="33">
        <v>30.20683</v>
      </c>
      <c r="AI16" s="57">
        <v>30.18063</v>
      </c>
      <c r="AJ16" s="37">
        <f t="shared" si="9"/>
        <v>0.9991326464908764</v>
      </c>
      <c r="AK16" s="33">
        <v>0</v>
      </c>
      <c r="AL16" s="57">
        <v>0</v>
      </c>
      <c r="AM16" s="37" t="str">
        <f>IF(AL16=0," ",IF(AL16/AK16*100&gt;200,"св.200",AL16/AK16))</f>
        <v> </v>
      </c>
      <c r="AN16" s="33">
        <v>0</v>
      </c>
      <c r="AO16" s="57">
        <v>0</v>
      </c>
      <c r="AP16" s="37" t="str">
        <f t="shared" si="13"/>
        <v> </v>
      </c>
      <c r="AQ16" s="33">
        <f t="shared" si="21"/>
        <v>0.21315999999999136</v>
      </c>
      <c r="AR16" s="57">
        <f t="shared" si="20"/>
        <v>0.12403999999999372</v>
      </c>
      <c r="AS16" s="37">
        <f t="shared" si="12"/>
        <v>0.581910302120467</v>
      </c>
    </row>
    <row r="17" spans="1:45" s="25" customFormat="1" ht="15" hidden="1">
      <c r="A17" s="26"/>
      <c r="B17" s="26">
        <v>4</v>
      </c>
      <c r="C17" s="27" t="s">
        <v>8</v>
      </c>
      <c r="D17" s="35">
        <f t="shared" si="14"/>
        <v>2366.81377</v>
      </c>
      <c r="E17" s="39">
        <f t="shared" si="19"/>
        <v>2487.4489599999997</v>
      </c>
      <c r="F17" s="36">
        <f t="shared" si="1"/>
        <v>1.0509694474187548</v>
      </c>
      <c r="G17" s="33">
        <v>1234.88625</v>
      </c>
      <c r="H17" s="57">
        <v>1371.73526</v>
      </c>
      <c r="I17" s="36">
        <f t="shared" si="2"/>
        <v>1.1108191220041521</v>
      </c>
      <c r="J17" s="33">
        <v>438.11146</v>
      </c>
      <c r="K17" s="57">
        <v>424.15643</v>
      </c>
      <c r="L17" s="36">
        <f t="shared" si="3"/>
        <v>0.9681473066237527</v>
      </c>
      <c r="M17" s="33">
        <v>0.6276</v>
      </c>
      <c r="N17" s="57">
        <v>0.5849</v>
      </c>
      <c r="O17" s="36">
        <f>IF(N17=0," ",IF(N17/M17*100&gt;200,"св.200",N17/M17))</f>
        <v>0.9319630337794773</v>
      </c>
      <c r="P17" s="33"/>
      <c r="Q17" s="57"/>
      <c r="R17" s="36" t="str">
        <f t="shared" si="17"/>
        <v> </v>
      </c>
      <c r="S17" s="33"/>
      <c r="T17" s="57"/>
      <c r="U17" s="36" t="str">
        <f t="shared" si="5"/>
        <v> </v>
      </c>
      <c r="V17" s="35"/>
      <c r="W17" s="66"/>
      <c r="X17" s="36" t="str">
        <f t="shared" si="6"/>
        <v> </v>
      </c>
      <c r="Y17" s="33"/>
      <c r="Z17" s="57"/>
      <c r="AA17" s="36" t="str">
        <f t="shared" si="7"/>
        <v> </v>
      </c>
      <c r="AB17" s="33">
        <v>693.18846</v>
      </c>
      <c r="AC17" s="57">
        <v>690.97237</v>
      </c>
      <c r="AD17" s="37">
        <f t="shared" si="15"/>
        <v>0.9968030483369559</v>
      </c>
      <c r="AE17" s="33">
        <v>17.31646</v>
      </c>
      <c r="AF17" s="57">
        <v>17.31646</v>
      </c>
      <c r="AG17" s="37">
        <f t="shared" si="8"/>
        <v>1</v>
      </c>
      <c r="AH17" s="33">
        <v>627.9619200000001</v>
      </c>
      <c r="AI17" s="57">
        <v>625.74583</v>
      </c>
      <c r="AJ17" s="37">
        <f t="shared" si="9"/>
        <v>0.9964709802785492</v>
      </c>
      <c r="AK17" s="33">
        <v>1.15685</v>
      </c>
      <c r="AL17" s="57">
        <v>1.15685</v>
      </c>
      <c r="AM17" s="37">
        <f t="shared" si="16"/>
        <v>1</v>
      </c>
      <c r="AN17" s="33">
        <v>23.633290000000002</v>
      </c>
      <c r="AO17" s="57">
        <v>23.633290000000002</v>
      </c>
      <c r="AP17" s="37">
        <f t="shared" si="13"/>
        <v>1</v>
      </c>
      <c r="AQ17" s="33">
        <f t="shared" si="21"/>
        <v>23.11993999999988</v>
      </c>
      <c r="AR17" s="57">
        <f t="shared" si="20"/>
        <v>23.119939999999993</v>
      </c>
      <c r="AS17" s="37">
        <f t="shared" si="12"/>
        <v>1.0000000000000049</v>
      </c>
    </row>
    <row r="18" spans="1:45" s="25" customFormat="1" ht="15" hidden="1">
      <c r="A18" s="26"/>
      <c r="B18" s="26">
        <v>5</v>
      </c>
      <c r="C18" s="27" t="s">
        <v>196</v>
      </c>
      <c r="D18" s="35">
        <f>G18+J18+M18+P18+S18+V18+Y18+AB18+0.26</f>
        <v>11237.62891</v>
      </c>
      <c r="E18" s="39">
        <f>(H18+K18+N18+Q18+T18+W18+Z18+AC18)</f>
        <v>10048.7061</v>
      </c>
      <c r="F18" s="36">
        <f t="shared" si="1"/>
        <v>0.8942016310093657</v>
      </c>
      <c r="G18" s="103">
        <v>7107.719</v>
      </c>
      <c r="H18" s="57">
        <f>6086.99007+1.637+0.26</f>
        <v>6088.88707</v>
      </c>
      <c r="I18" s="36">
        <f t="shared" si="2"/>
        <v>0.8566583836530397</v>
      </c>
      <c r="J18" s="33">
        <v>3021.27827</v>
      </c>
      <c r="K18" s="57">
        <v>3094.59623</v>
      </c>
      <c r="L18" s="36">
        <f t="shared" si="3"/>
        <v>1.0242671986648884</v>
      </c>
      <c r="M18" s="33">
        <v>8.62887</v>
      </c>
      <c r="N18" s="57">
        <v>15.07657</v>
      </c>
      <c r="O18" s="36">
        <f t="shared" si="4"/>
        <v>1.7472241440652139</v>
      </c>
      <c r="P18" s="33">
        <v>36.215</v>
      </c>
      <c r="Q18" s="57">
        <v>36.04</v>
      </c>
      <c r="R18" s="36">
        <f t="shared" si="17"/>
        <v>0.9951677481706475</v>
      </c>
      <c r="S18" s="33">
        <v>0.203</v>
      </c>
      <c r="T18" s="57">
        <v>0.203</v>
      </c>
      <c r="U18" s="36">
        <f t="shared" si="5"/>
        <v>1</v>
      </c>
      <c r="V18" s="35"/>
      <c r="W18" s="66"/>
      <c r="X18" s="36" t="str">
        <f t="shared" si="6"/>
        <v> </v>
      </c>
      <c r="Y18" s="33">
        <v>566.96069</v>
      </c>
      <c r="Z18" s="57">
        <v>573.69269</v>
      </c>
      <c r="AA18" s="36">
        <f t="shared" si="7"/>
        <v>1.0118738390839759</v>
      </c>
      <c r="AB18" s="33">
        <v>496.36408</v>
      </c>
      <c r="AC18" s="57">
        <v>240.21054</v>
      </c>
      <c r="AD18" s="37">
        <f t="shared" si="15"/>
        <v>0.48394021581900126</v>
      </c>
      <c r="AE18" s="33">
        <v>96.15822999999999</v>
      </c>
      <c r="AF18" s="57">
        <v>21.9421</v>
      </c>
      <c r="AG18" s="37">
        <f t="shared" si="8"/>
        <v>0.2281874364783961</v>
      </c>
      <c r="AH18" s="33">
        <v>107.50413</v>
      </c>
      <c r="AI18" s="57">
        <v>89.06698</v>
      </c>
      <c r="AJ18" s="37">
        <f t="shared" si="9"/>
        <v>0.8284982167661837</v>
      </c>
      <c r="AK18" s="33">
        <v>128.6204</v>
      </c>
      <c r="AL18" s="57">
        <v>97.1905</v>
      </c>
      <c r="AM18" s="37">
        <f t="shared" si="16"/>
        <v>0.7556382968798108</v>
      </c>
      <c r="AN18" s="33">
        <v>17.01201</v>
      </c>
      <c r="AO18" s="57">
        <v>17.01191</v>
      </c>
      <c r="AP18" s="37">
        <f t="shared" si="13"/>
        <v>0.9999941217998344</v>
      </c>
      <c r="AQ18" s="33">
        <f t="shared" si="21"/>
        <v>147.06931000000003</v>
      </c>
      <c r="AR18" s="57">
        <f t="shared" si="20"/>
        <v>14.999049999999997</v>
      </c>
      <c r="AS18" s="37">
        <f t="shared" si="12"/>
        <v>0.10198626756323256</v>
      </c>
    </row>
    <row r="19" spans="1:45" s="25" customFormat="1" ht="15" hidden="1">
      <c r="A19" s="26"/>
      <c r="B19" s="26">
        <v>6</v>
      </c>
      <c r="C19" s="27" t="s">
        <v>9</v>
      </c>
      <c r="D19" s="35">
        <f t="shared" si="14"/>
        <v>2290.72093</v>
      </c>
      <c r="E19" s="39">
        <f t="shared" si="19"/>
        <v>1858.56783</v>
      </c>
      <c r="F19" s="36">
        <f t="shared" si="1"/>
        <v>0.8113462472270684</v>
      </c>
      <c r="G19" s="33">
        <v>1264.2432800000001</v>
      </c>
      <c r="H19" s="57">
        <v>1581.6535800000001</v>
      </c>
      <c r="I19" s="36">
        <f t="shared" si="2"/>
        <v>1.2510674211374886</v>
      </c>
      <c r="J19" s="33">
        <v>149.29755</v>
      </c>
      <c r="K19" s="57">
        <v>136.67954</v>
      </c>
      <c r="L19" s="36">
        <f t="shared" si="3"/>
        <v>0.9154841455871178</v>
      </c>
      <c r="M19" s="33">
        <v>1.5819</v>
      </c>
      <c r="N19" s="57">
        <v>1.5519</v>
      </c>
      <c r="O19" s="36">
        <f t="shared" si="4"/>
        <v>0.981035463682913</v>
      </c>
      <c r="P19" s="33">
        <v>3.667</v>
      </c>
      <c r="Q19" s="57">
        <v>3.667</v>
      </c>
      <c r="R19" s="36">
        <f t="shared" si="17"/>
        <v>1</v>
      </c>
      <c r="S19" s="33"/>
      <c r="T19" s="57"/>
      <c r="U19" s="36" t="str">
        <f t="shared" si="5"/>
        <v> </v>
      </c>
      <c r="V19" s="35"/>
      <c r="W19" s="66"/>
      <c r="X19" s="36" t="str">
        <f t="shared" si="6"/>
        <v> </v>
      </c>
      <c r="Y19" s="33">
        <v>93.92994</v>
      </c>
      <c r="Z19" s="57">
        <v>97.73994</v>
      </c>
      <c r="AA19" s="36">
        <f t="shared" si="7"/>
        <v>1.0405621466382284</v>
      </c>
      <c r="AB19" s="33">
        <v>778.00126</v>
      </c>
      <c r="AC19" s="57">
        <v>37.275870000000005</v>
      </c>
      <c r="AD19" s="37">
        <f t="shared" si="15"/>
        <v>0.04791235171007307</v>
      </c>
      <c r="AE19" s="33">
        <v>51.537510000000005</v>
      </c>
      <c r="AF19" s="57">
        <v>31.40878</v>
      </c>
      <c r="AG19" s="37">
        <f t="shared" si="8"/>
        <v>0.6094353413659294</v>
      </c>
      <c r="AH19" s="33">
        <v>633.36984</v>
      </c>
      <c r="AI19" s="57">
        <v>3.56765</v>
      </c>
      <c r="AJ19" s="37">
        <f t="shared" si="9"/>
        <v>0.005632806892099568</v>
      </c>
      <c r="AK19" s="33">
        <v>0</v>
      </c>
      <c r="AL19" s="57">
        <v>0</v>
      </c>
      <c r="AM19" s="37" t="str">
        <f t="shared" si="16"/>
        <v> </v>
      </c>
      <c r="AN19" s="33">
        <v>14.610959999999999</v>
      </c>
      <c r="AO19" s="57">
        <v>2.16933</v>
      </c>
      <c r="AP19" s="37">
        <f t="shared" si="13"/>
        <v>0.1484727902889338</v>
      </c>
      <c r="AQ19" s="33">
        <f t="shared" si="21"/>
        <v>78.48295000000005</v>
      </c>
      <c r="AR19" s="57">
        <f t="shared" si="20"/>
        <v>0.1301100000000046</v>
      </c>
      <c r="AS19" s="37">
        <f t="shared" si="12"/>
        <v>0.0016578123019076695</v>
      </c>
    </row>
    <row r="20" spans="1:45" s="25" customFormat="1" ht="15" hidden="1">
      <c r="A20" s="26"/>
      <c r="B20" s="26">
        <v>7</v>
      </c>
      <c r="C20" s="27" t="s">
        <v>10</v>
      </c>
      <c r="D20" s="35">
        <f t="shared" si="14"/>
        <v>2463.88053</v>
      </c>
      <c r="E20" s="39">
        <f t="shared" si="19"/>
        <v>3331.42242</v>
      </c>
      <c r="F20" s="36">
        <f t="shared" si="1"/>
        <v>1.3521038781860093</v>
      </c>
      <c r="G20" s="33">
        <v>779.4823899999999</v>
      </c>
      <c r="H20" s="57">
        <v>745.35513</v>
      </c>
      <c r="I20" s="36">
        <f t="shared" si="2"/>
        <v>0.9562180487489912</v>
      </c>
      <c r="J20" s="33">
        <v>893.72924</v>
      </c>
      <c r="K20" s="57">
        <v>889.8959</v>
      </c>
      <c r="L20" s="36">
        <f t="shared" si="3"/>
        <v>0.99571084862346</v>
      </c>
      <c r="M20" s="33">
        <v>64.63949</v>
      </c>
      <c r="N20" s="57">
        <v>1035.97632</v>
      </c>
      <c r="O20" s="36" t="str">
        <f t="shared" si="4"/>
        <v>св.200</v>
      </c>
      <c r="P20" s="33">
        <v>57.646</v>
      </c>
      <c r="Q20" s="57"/>
      <c r="R20" s="36" t="str">
        <f>IF(Q20=0," ",IF(Q20/P20*100&gt;200,"св.200",Q20/P20))</f>
        <v> </v>
      </c>
      <c r="S20" s="33"/>
      <c r="T20" s="57"/>
      <c r="U20" s="36" t="str">
        <f t="shared" si="5"/>
        <v> </v>
      </c>
      <c r="V20" s="35"/>
      <c r="W20" s="66"/>
      <c r="X20" s="36" t="str">
        <f t="shared" si="6"/>
        <v> </v>
      </c>
      <c r="Y20" s="33"/>
      <c r="Z20" s="57"/>
      <c r="AA20" s="36" t="str">
        <f t="shared" si="7"/>
        <v> </v>
      </c>
      <c r="AB20" s="33">
        <v>668.38341</v>
      </c>
      <c r="AC20" s="57">
        <v>660.19507</v>
      </c>
      <c r="AD20" s="37">
        <f t="shared" si="15"/>
        <v>0.9877490376369454</v>
      </c>
      <c r="AE20" s="33">
        <v>468.40616</v>
      </c>
      <c r="AF20" s="57">
        <v>468.40616</v>
      </c>
      <c r="AG20" s="37">
        <f t="shared" si="8"/>
        <v>1</v>
      </c>
      <c r="AH20" s="33">
        <v>156.68367999999998</v>
      </c>
      <c r="AI20" s="57">
        <v>156.68367999999998</v>
      </c>
      <c r="AJ20" s="37">
        <f t="shared" si="9"/>
        <v>1</v>
      </c>
      <c r="AK20" s="33">
        <v>7.92025</v>
      </c>
      <c r="AL20" s="57">
        <v>0</v>
      </c>
      <c r="AM20" s="37" t="str">
        <f>IF(AL20=0," ",IF(AL20/AK20*100&gt;200,"св.200",AL20/AK20))</f>
        <v> </v>
      </c>
      <c r="AN20" s="33">
        <v>14.51316</v>
      </c>
      <c r="AO20" s="57">
        <v>14.308069999999999</v>
      </c>
      <c r="AP20" s="37">
        <f t="shared" si="13"/>
        <v>0.9858686874533182</v>
      </c>
      <c r="AQ20" s="33">
        <f t="shared" si="21"/>
        <v>20.860160000000043</v>
      </c>
      <c r="AR20" s="57">
        <f t="shared" si="20"/>
        <v>20.797160000000005</v>
      </c>
      <c r="AS20" s="37">
        <f t="shared" si="12"/>
        <v>0.9969798889366123</v>
      </c>
    </row>
    <row r="21" spans="1:45" s="25" customFormat="1" ht="15" hidden="1">
      <c r="A21" s="26"/>
      <c r="B21" s="26">
        <v>8</v>
      </c>
      <c r="C21" s="27" t="s">
        <v>203</v>
      </c>
      <c r="D21" s="35">
        <f>G21+J21+M21+P21+S21+V21+Y21+AB21+8.636</f>
        <v>1315.7907600000003</v>
      </c>
      <c r="E21" s="39">
        <f>(H21+K21+N21+Q21+T21+W21+Z21+AC21)</f>
        <v>1469.6661300000003</v>
      </c>
      <c r="F21" s="36">
        <f t="shared" si="1"/>
        <v>1.1169451668744048</v>
      </c>
      <c r="G21" s="33">
        <v>889.0901700000001</v>
      </c>
      <c r="H21" s="57">
        <v>1047.80724</v>
      </c>
      <c r="I21" s="36">
        <f t="shared" si="2"/>
        <v>1.1785162803003435</v>
      </c>
      <c r="J21" s="33">
        <v>392.08971</v>
      </c>
      <c r="K21" s="57">
        <v>394.81620000000004</v>
      </c>
      <c r="L21" s="36">
        <f t="shared" si="3"/>
        <v>1.0069537402550044</v>
      </c>
      <c r="M21" s="33">
        <v>0.07840000000000001</v>
      </c>
      <c r="N21" s="57">
        <v>1.14621</v>
      </c>
      <c r="O21" s="36" t="str">
        <f t="shared" si="4"/>
        <v>св.200</v>
      </c>
      <c r="P21" s="33"/>
      <c r="Q21" s="57"/>
      <c r="R21" s="36" t="str">
        <f t="shared" si="17"/>
        <v> </v>
      </c>
      <c r="S21" s="33"/>
      <c r="T21" s="57"/>
      <c r="U21" s="36" t="str">
        <f t="shared" si="5"/>
        <v> </v>
      </c>
      <c r="V21" s="35"/>
      <c r="W21" s="66"/>
      <c r="X21" s="36" t="str">
        <f t="shared" si="6"/>
        <v> </v>
      </c>
      <c r="Y21" s="33"/>
      <c r="Z21" s="57"/>
      <c r="AA21" s="36" t="str">
        <f t="shared" si="7"/>
        <v> </v>
      </c>
      <c r="AB21" s="33">
        <v>25.89648</v>
      </c>
      <c r="AC21" s="57">
        <v>25.89648</v>
      </c>
      <c r="AD21" s="37">
        <f t="shared" si="15"/>
        <v>1</v>
      </c>
      <c r="AE21" s="33">
        <v>10.103</v>
      </c>
      <c r="AF21" s="57">
        <v>10.103</v>
      </c>
      <c r="AG21" s="37">
        <f t="shared" si="8"/>
        <v>1</v>
      </c>
      <c r="AH21" s="33">
        <v>12.57843</v>
      </c>
      <c r="AI21" s="57">
        <v>12.57843</v>
      </c>
      <c r="AJ21" s="37">
        <f t="shared" si="9"/>
        <v>1</v>
      </c>
      <c r="AK21" s="33">
        <v>0.95757</v>
      </c>
      <c r="AL21" s="57">
        <v>0.95757</v>
      </c>
      <c r="AM21" s="37">
        <f t="shared" si="16"/>
        <v>1</v>
      </c>
      <c r="AN21" s="33">
        <v>0.61545</v>
      </c>
      <c r="AO21" s="57">
        <v>0.61545</v>
      </c>
      <c r="AP21" s="37">
        <f t="shared" si="13"/>
        <v>1</v>
      </c>
      <c r="AQ21" s="33">
        <f t="shared" si="21"/>
        <v>1.6420299999999997</v>
      </c>
      <c r="AR21" s="57">
        <f t="shared" si="20"/>
        <v>1.6420299999999997</v>
      </c>
      <c r="AS21" s="37">
        <f t="shared" si="12"/>
        <v>1</v>
      </c>
    </row>
    <row r="22" spans="1:45" s="25" customFormat="1" ht="15">
      <c r="A22" s="26"/>
      <c r="B22" s="26">
        <v>9</v>
      </c>
      <c r="C22" s="27" t="s">
        <v>11</v>
      </c>
      <c r="D22" s="35">
        <f t="shared" si="14"/>
        <v>2726.465</v>
      </c>
      <c r="E22" s="39">
        <f t="shared" si="19"/>
        <v>2664.2061099999996</v>
      </c>
      <c r="F22" s="36">
        <f t="shared" si="1"/>
        <v>0.9771649773607949</v>
      </c>
      <c r="G22" s="33">
        <v>2023.0355</v>
      </c>
      <c r="H22" s="57">
        <v>2164.57418</v>
      </c>
      <c r="I22" s="36">
        <f t="shared" si="2"/>
        <v>1.0699635176940792</v>
      </c>
      <c r="J22" s="33">
        <v>484.45160999999996</v>
      </c>
      <c r="K22" s="57">
        <v>455.65145</v>
      </c>
      <c r="L22" s="36">
        <f t="shared" si="3"/>
        <v>0.9405510077673187</v>
      </c>
      <c r="M22" s="33">
        <v>2.9685</v>
      </c>
      <c r="N22" s="57">
        <v>3.0380599999999998</v>
      </c>
      <c r="O22" s="36">
        <f t="shared" si="4"/>
        <v>1.0234327101229577</v>
      </c>
      <c r="P22" s="33">
        <v>27.3</v>
      </c>
      <c r="Q22" s="57">
        <v>9.6</v>
      </c>
      <c r="R22" s="36">
        <f t="shared" si="17"/>
        <v>0.3516483516483516</v>
      </c>
      <c r="S22" s="33"/>
      <c r="T22" s="57"/>
      <c r="U22" s="36">
        <f t="shared" si="5"/>
      </c>
      <c r="V22" s="35"/>
      <c r="W22" s="66"/>
      <c r="X22" s="36">
        <f t="shared" si="6"/>
      </c>
      <c r="Y22" s="33"/>
      <c r="Z22" s="57"/>
      <c r="AA22" s="36">
        <f t="shared" si="7"/>
      </c>
      <c r="AB22" s="33">
        <v>188.70939</v>
      </c>
      <c r="AC22" s="57">
        <v>31.342419999999997</v>
      </c>
      <c r="AD22" s="37">
        <f t="shared" si="15"/>
        <v>0.16608829057208013</v>
      </c>
      <c r="AE22" s="33">
        <v>29.50925</v>
      </c>
      <c r="AF22" s="57">
        <v>1.8637000000000001</v>
      </c>
      <c r="AG22" s="37">
        <f t="shared" si="8"/>
        <v>0.06315646788718791</v>
      </c>
      <c r="AH22" s="33">
        <v>138.74114</v>
      </c>
      <c r="AI22" s="57">
        <v>21.78576</v>
      </c>
      <c r="AJ22" s="37">
        <f t="shared" si="9"/>
        <v>0.15702451342118134</v>
      </c>
      <c r="AK22" s="33">
        <v>14.84225</v>
      </c>
      <c r="AL22" s="57">
        <v>6.14705</v>
      </c>
      <c r="AM22" s="37">
        <f t="shared" si="16"/>
        <v>0.4141589044787684</v>
      </c>
      <c r="AN22" s="33">
        <v>2.7063800000000002</v>
      </c>
      <c r="AO22" s="57">
        <v>0.25328</v>
      </c>
      <c r="AP22" s="37">
        <f t="shared" si="13"/>
        <v>0.09358626652576504</v>
      </c>
      <c r="AQ22" s="33">
        <f t="shared" si="21"/>
        <v>2.910370000000003</v>
      </c>
      <c r="AR22" s="57">
        <f t="shared" si="20"/>
        <v>1.2926299999999957</v>
      </c>
      <c r="AS22" s="37">
        <f t="shared" si="12"/>
        <v>0.4441462769338587</v>
      </c>
    </row>
    <row r="23" spans="1:45" s="25" customFormat="1" ht="15" hidden="1">
      <c r="A23" s="26"/>
      <c r="B23" s="26">
        <v>10</v>
      </c>
      <c r="C23" s="27" t="s">
        <v>12</v>
      </c>
      <c r="D23" s="35">
        <f t="shared" si="14"/>
        <v>882.3490299999999</v>
      </c>
      <c r="E23" s="39">
        <f t="shared" si="19"/>
        <v>675.0127600000001</v>
      </c>
      <c r="F23" s="36">
        <f t="shared" si="1"/>
        <v>0.7650178524024673</v>
      </c>
      <c r="G23" s="33">
        <v>723.6302</v>
      </c>
      <c r="H23" s="57">
        <v>511.62521000000004</v>
      </c>
      <c r="I23" s="36">
        <f t="shared" si="2"/>
        <v>0.7070257847171112</v>
      </c>
      <c r="J23" s="33">
        <v>86.85534</v>
      </c>
      <c r="K23" s="57">
        <v>88.01336</v>
      </c>
      <c r="L23" s="36">
        <f t="shared" si="3"/>
        <v>1.0133327438474136</v>
      </c>
      <c r="M23" s="33">
        <v>32.4317</v>
      </c>
      <c r="N23" s="57">
        <v>35.9424</v>
      </c>
      <c r="O23" s="36">
        <f t="shared" si="4"/>
        <v>1.1082490279572148</v>
      </c>
      <c r="P23" s="33"/>
      <c r="Q23" s="57"/>
      <c r="R23" s="36" t="str">
        <f t="shared" si="17"/>
        <v> </v>
      </c>
      <c r="S23" s="33"/>
      <c r="T23" s="57"/>
      <c r="U23" s="36" t="str">
        <f t="shared" si="5"/>
        <v> </v>
      </c>
      <c r="V23" s="35"/>
      <c r="W23" s="66"/>
      <c r="X23" s="36" t="str">
        <f t="shared" si="6"/>
        <v> </v>
      </c>
      <c r="Y23" s="33"/>
      <c r="Z23" s="57"/>
      <c r="AA23" s="36" t="str">
        <f t="shared" si="7"/>
        <v> </v>
      </c>
      <c r="AB23" s="33">
        <v>39.43179</v>
      </c>
      <c r="AC23" s="57">
        <v>39.43179</v>
      </c>
      <c r="AD23" s="37">
        <f t="shared" si="15"/>
        <v>1</v>
      </c>
      <c r="AE23" s="33">
        <v>36.575900000000004</v>
      </c>
      <c r="AF23" s="57">
        <v>36.575900000000004</v>
      </c>
      <c r="AG23" s="37">
        <f t="shared" si="8"/>
        <v>1</v>
      </c>
      <c r="AH23" s="33">
        <v>0</v>
      </c>
      <c r="AI23" s="57">
        <v>0</v>
      </c>
      <c r="AJ23" s="37" t="str">
        <f t="shared" si="9"/>
        <v> </v>
      </c>
      <c r="AK23" s="33">
        <v>0.37510000000000004</v>
      </c>
      <c r="AL23" s="57">
        <v>0.37510000000000004</v>
      </c>
      <c r="AM23" s="37">
        <f t="shared" si="16"/>
        <v>1</v>
      </c>
      <c r="AN23" s="33">
        <v>0.5891000000000001</v>
      </c>
      <c r="AO23" s="57">
        <v>0.5891000000000001</v>
      </c>
      <c r="AP23" s="37">
        <f t="shared" si="13"/>
        <v>1</v>
      </c>
      <c r="AQ23" s="33">
        <f t="shared" si="21"/>
        <v>1.8916899999999948</v>
      </c>
      <c r="AR23" s="57">
        <f t="shared" si="20"/>
        <v>1.8916899999999948</v>
      </c>
      <c r="AS23" s="37">
        <f t="shared" si="12"/>
        <v>1</v>
      </c>
    </row>
    <row r="24" spans="1:45" s="25" customFormat="1" ht="15" hidden="1">
      <c r="A24" s="26"/>
      <c r="B24" s="26">
        <v>11</v>
      </c>
      <c r="C24" s="27" t="s">
        <v>13</v>
      </c>
      <c r="D24" s="35">
        <f t="shared" si="14"/>
        <v>760.4021399999999</v>
      </c>
      <c r="E24" s="39">
        <f t="shared" si="19"/>
        <v>894.34641</v>
      </c>
      <c r="F24" s="36">
        <f t="shared" si="1"/>
        <v>1.1761492543932084</v>
      </c>
      <c r="G24" s="33">
        <v>502.76465</v>
      </c>
      <c r="H24" s="57">
        <v>515.58132</v>
      </c>
      <c r="I24" s="36">
        <f t="shared" si="2"/>
        <v>1.0254923849558635</v>
      </c>
      <c r="J24" s="33">
        <v>236.94906</v>
      </c>
      <c r="K24" s="57">
        <v>236.12606</v>
      </c>
      <c r="L24" s="36">
        <f t="shared" si="3"/>
        <v>0.9965266796162854</v>
      </c>
      <c r="M24" s="33">
        <v>0</v>
      </c>
      <c r="N24" s="57">
        <v>131.7946</v>
      </c>
      <c r="O24" s="36" t="str">
        <f t="shared" si="4"/>
        <v> </v>
      </c>
      <c r="P24" s="33">
        <v>10.48717</v>
      </c>
      <c r="Q24" s="57">
        <v>0.6431699999999999</v>
      </c>
      <c r="R24" s="36">
        <f t="shared" si="17"/>
        <v>0.06132922418536172</v>
      </c>
      <c r="S24" s="33">
        <v>0.00605</v>
      </c>
      <c r="T24" s="57">
        <v>0.00605</v>
      </c>
      <c r="U24" s="36">
        <f>IF(T24=0," ",IF(T24/S24*100&gt;200,"св.200",T24/S24))</f>
        <v>1</v>
      </c>
      <c r="V24" s="35"/>
      <c r="W24" s="66"/>
      <c r="X24" s="36" t="str">
        <f t="shared" si="6"/>
        <v> </v>
      </c>
      <c r="Y24" s="33"/>
      <c r="Z24" s="57"/>
      <c r="AA24" s="36" t="str">
        <f t="shared" si="7"/>
        <v> </v>
      </c>
      <c r="AB24" s="33">
        <v>10.19521</v>
      </c>
      <c r="AC24" s="57">
        <v>10.19521</v>
      </c>
      <c r="AD24" s="37">
        <f t="shared" si="15"/>
        <v>1</v>
      </c>
      <c r="AE24" s="33">
        <v>0</v>
      </c>
      <c r="AF24" s="57">
        <v>0</v>
      </c>
      <c r="AG24" s="37" t="str">
        <f t="shared" si="8"/>
        <v> </v>
      </c>
      <c r="AH24" s="33">
        <v>8.77135</v>
      </c>
      <c r="AI24" s="57">
        <v>8.77135</v>
      </c>
      <c r="AJ24" s="37">
        <f t="shared" si="9"/>
        <v>1</v>
      </c>
      <c r="AK24" s="33">
        <v>0.03189</v>
      </c>
      <c r="AL24" s="57">
        <v>0.03189</v>
      </c>
      <c r="AM24" s="37">
        <f t="shared" si="16"/>
        <v>1</v>
      </c>
      <c r="AN24" s="33">
        <v>0.46349</v>
      </c>
      <c r="AO24" s="57">
        <v>0.46349</v>
      </c>
      <c r="AP24" s="37">
        <f t="shared" si="13"/>
        <v>1</v>
      </c>
      <c r="AQ24" s="33">
        <f t="shared" si="21"/>
        <v>0.9284799999999995</v>
      </c>
      <c r="AR24" s="57">
        <f t="shared" si="20"/>
        <v>0.9284799999999995</v>
      </c>
      <c r="AS24" s="37">
        <f t="shared" si="12"/>
        <v>1</v>
      </c>
    </row>
    <row r="25" spans="1:45" s="25" customFormat="1" ht="15" hidden="1">
      <c r="A25" s="26"/>
      <c r="B25" s="26">
        <v>12</v>
      </c>
      <c r="C25" s="27" t="s">
        <v>14</v>
      </c>
      <c r="D25" s="35">
        <f t="shared" si="14"/>
        <v>95.60114</v>
      </c>
      <c r="E25" s="39">
        <f t="shared" si="19"/>
        <v>107.50403</v>
      </c>
      <c r="F25" s="36">
        <f t="shared" si="1"/>
        <v>1.124505732881428</v>
      </c>
      <c r="G25" s="33">
        <v>54.85135</v>
      </c>
      <c r="H25" s="57">
        <v>60.0755</v>
      </c>
      <c r="I25" s="36">
        <f t="shared" si="2"/>
        <v>1.0952419584932733</v>
      </c>
      <c r="J25" s="33">
        <v>34.752069999999996</v>
      </c>
      <c r="K25" s="57">
        <v>33.74411</v>
      </c>
      <c r="L25" s="36">
        <f t="shared" si="3"/>
        <v>0.9709956845736096</v>
      </c>
      <c r="M25" s="33">
        <v>0</v>
      </c>
      <c r="N25" s="57">
        <v>7.6867</v>
      </c>
      <c r="O25" s="36" t="str">
        <f t="shared" si="4"/>
        <v> </v>
      </c>
      <c r="P25" s="33"/>
      <c r="Q25" s="57"/>
      <c r="R25" s="36" t="str">
        <f t="shared" si="17"/>
        <v> </v>
      </c>
      <c r="S25" s="33"/>
      <c r="T25" s="57"/>
      <c r="U25" s="36" t="str">
        <f t="shared" si="5"/>
        <v> </v>
      </c>
      <c r="V25" s="35"/>
      <c r="W25" s="66"/>
      <c r="X25" s="36" t="str">
        <f t="shared" si="6"/>
        <v> </v>
      </c>
      <c r="Y25" s="33"/>
      <c r="Z25" s="57"/>
      <c r="AA25" s="36" t="str">
        <f t="shared" si="7"/>
        <v> </v>
      </c>
      <c r="AB25" s="33">
        <v>5.99772</v>
      </c>
      <c r="AC25" s="57">
        <v>5.99772</v>
      </c>
      <c r="AD25" s="37">
        <f t="shared" si="15"/>
        <v>1</v>
      </c>
      <c r="AE25" s="33">
        <v>0.104</v>
      </c>
      <c r="AF25" s="57">
        <v>0.104</v>
      </c>
      <c r="AG25" s="37">
        <f t="shared" si="8"/>
        <v>1</v>
      </c>
      <c r="AH25" s="33">
        <v>3.5012600000000003</v>
      </c>
      <c r="AI25" s="57">
        <v>3.5012600000000003</v>
      </c>
      <c r="AJ25" s="37">
        <f t="shared" si="9"/>
        <v>1</v>
      </c>
      <c r="AK25" s="33">
        <v>0.07201</v>
      </c>
      <c r="AL25" s="57">
        <v>0.07201</v>
      </c>
      <c r="AM25" s="37">
        <f t="shared" si="16"/>
        <v>1</v>
      </c>
      <c r="AN25" s="33">
        <v>1.2036</v>
      </c>
      <c r="AO25" s="57">
        <v>1.2036</v>
      </c>
      <c r="AP25" s="37">
        <f t="shared" si="13"/>
        <v>1</v>
      </c>
      <c r="AQ25" s="33">
        <f t="shared" si="21"/>
        <v>1.1168499999999997</v>
      </c>
      <c r="AR25" s="57">
        <f t="shared" si="20"/>
        <v>1.1168499999999997</v>
      </c>
      <c r="AS25" s="37">
        <f>IF(AQ25=0," ",IF(AR25/AQ25*100&gt;200,"св.200",AR25/AQ25))</f>
        <v>1</v>
      </c>
    </row>
    <row r="26" spans="1:45" s="25" customFormat="1" ht="15" hidden="1">
      <c r="A26" s="26"/>
      <c r="B26" s="26">
        <v>13</v>
      </c>
      <c r="C26" s="27" t="s">
        <v>195</v>
      </c>
      <c r="D26" s="35">
        <f>G26+J26+M26+P26+S26+V26+Y26+AB26+0.698+0.171</f>
        <v>1024.61721</v>
      </c>
      <c r="E26" s="39">
        <f>(H26+K26+N26+Q26+T26+W26+Z26+AC26)</f>
        <v>951.1684200000001</v>
      </c>
      <c r="F26" s="36">
        <f t="shared" si="1"/>
        <v>0.9283158732030279</v>
      </c>
      <c r="G26" s="33">
        <v>595.8364399999999</v>
      </c>
      <c r="H26" s="57">
        <v>484.34827</v>
      </c>
      <c r="I26" s="36">
        <f t="shared" si="2"/>
        <v>0.8128879630121314</v>
      </c>
      <c r="J26" s="33">
        <v>400.90701</v>
      </c>
      <c r="K26" s="57">
        <v>455.31839</v>
      </c>
      <c r="L26" s="36">
        <f t="shared" si="3"/>
        <v>1.135720699919914</v>
      </c>
      <c r="M26" s="33">
        <v>1.944</v>
      </c>
      <c r="N26" s="57">
        <v>1.944</v>
      </c>
      <c r="O26" s="36">
        <f t="shared" si="4"/>
        <v>1</v>
      </c>
      <c r="P26" s="33">
        <v>10.125</v>
      </c>
      <c r="Q26" s="57"/>
      <c r="R26" s="36" t="str">
        <f aca="true" t="shared" si="22" ref="R26:R33">IF(Q26=0," ",IF(Q26/P26*100&gt;200,"св.200",Q26/P26))</f>
        <v> </v>
      </c>
      <c r="S26" s="33"/>
      <c r="T26" s="57"/>
      <c r="U26" s="36" t="str">
        <f t="shared" si="5"/>
        <v> </v>
      </c>
      <c r="V26" s="35"/>
      <c r="W26" s="66"/>
      <c r="X26" s="36" t="str">
        <f t="shared" si="6"/>
        <v> </v>
      </c>
      <c r="Y26" s="33"/>
      <c r="Z26" s="57"/>
      <c r="AA26" s="36" t="str">
        <f t="shared" si="7"/>
        <v> </v>
      </c>
      <c r="AB26" s="33">
        <v>14.93576</v>
      </c>
      <c r="AC26" s="57">
        <f>8.68876+0.698+0.171</f>
        <v>9.55776</v>
      </c>
      <c r="AD26" s="37">
        <f t="shared" si="15"/>
        <v>0.6399245836837228</v>
      </c>
      <c r="AE26" s="33">
        <v>0</v>
      </c>
      <c r="AF26" s="57">
        <v>0</v>
      </c>
      <c r="AG26" s="37" t="str">
        <f t="shared" si="8"/>
        <v> </v>
      </c>
      <c r="AH26" s="33">
        <v>6.24757</v>
      </c>
      <c r="AI26" s="57">
        <v>0.00057</v>
      </c>
      <c r="AJ26" s="37">
        <f>IF(AI26=0," ",IF(AI26/AH26*100&gt;200,"св.200",AI26/AH26))</f>
        <v>9.123547235165032E-05</v>
      </c>
      <c r="AK26" s="33">
        <v>7.487010000000001</v>
      </c>
      <c r="AL26" s="57">
        <v>7.487010000000001</v>
      </c>
      <c r="AM26" s="37">
        <f t="shared" si="16"/>
        <v>1</v>
      </c>
      <c r="AN26" s="33">
        <v>1.2011800000000001</v>
      </c>
      <c r="AO26" s="57">
        <v>1.2011800000000001</v>
      </c>
      <c r="AP26" s="37">
        <f t="shared" si="13"/>
        <v>1</v>
      </c>
      <c r="AQ26" s="33">
        <f t="shared" si="21"/>
        <v>0</v>
      </c>
      <c r="AR26" s="57">
        <f t="shared" si="20"/>
        <v>0.8689999999999996</v>
      </c>
      <c r="AS26" s="37" t="str">
        <f>IF(AQ26&lt;=0.000001," ",IF(AR26/AQ26*100&gt;200,"св.200",AR26/AQ26))</f>
        <v> </v>
      </c>
    </row>
    <row r="27" spans="1:45" s="25" customFormat="1" ht="15" hidden="1">
      <c r="A27" s="26"/>
      <c r="B27" s="26">
        <v>14</v>
      </c>
      <c r="C27" s="27" t="s">
        <v>15</v>
      </c>
      <c r="D27" s="35">
        <f t="shared" si="14"/>
        <v>539.98612</v>
      </c>
      <c r="E27" s="39">
        <f t="shared" si="19"/>
        <v>494.60937000000007</v>
      </c>
      <c r="F27" s="36">
        <f t="shared" si="1"/>
        <v>0.9159668215175606</v>
      </c>
      <c r="G27" s="33">
        <v>358.65648999999996</v>
      </c>
      <c r="H27" s="57">
        <v>80.15864</v>
      </c>
      <c r="I27" s="36">
        <f t="shared" si="2"/>
        <v>0.22349697338531366</v>
      </c>
      <c r="J27" s="33">
        <v>160.47445000000002</v>
      </c>
      <c r="K27" s="57">
        <v>168.41745</v>
      </c>
      <c r="L27" s="36">
        <f t="shared" si="3"/>
        <v>1.0494969759983597</v>
      </c>
      <c r="M27" s="33">
        <v>0.0426</v>
      </c>
      <c r="N27" s="57">
        <v>225.22070000000002</v>
      </c>
      <c r="O27" s="36" t="str">
        <f t="shared" si="4"/>
        <v>св.200</v>
      </c>
      <c r="P27" s="33">
        <v>0</v>
      </c>
      <c r="Q27" s="57"/>
      <c r="R27" s="36" t="str">
        <f t="shared" si="22"/>
        <v> </v>
      </c>
      <c r="S27" s="33"/>
      <c r="T27" s="57"/>
      <c r="U27" s="36" t="str">
        <f t="shared" si="5"/>
        <v> </v>
      </c>
      <c r="V27" s="35"/>
      <c r="W27" s="66"/>
      <c r="X27" s="36" t="str">
        <f t="shared" si="6"/>
        <v> </v>
      </c>
      <c r="Y27" s="33"/>
      <c r="Z27" s="57"/>
      <c r="AA27" s="36" t="str">
        <f t="shared" si="7"/>
        <v> </v>
      </c>
      <c r="AB27" s="33">
        <v>20.81258</v>
      </c>
      <c r="AC27" s="57">
        <v>20.81258</v>
      </c>
      <c r="AD27" s="37">
        <f t="shared" si="15"/>
        <v>1</v>
      </c>
      <c r="AE27" s="33">
        <v>0.17155</v>
      </c>
      <c r="AF27" s="57">
        <v>0.17155</v>
      </c>
      <c r="AG27" s="37">
        <f t="shared" si="8"/>
        <v>1</v>
      </c>
      <c r="AH27" s="33">
        <v>11.84424</v>
      </c>
      <c r="AI27" s="57">
        <v>11.84424</v>
      </c>
      <c r="AJ27" s="37">
        <f t="shared" si="9"/>
        <v>1</v>
      </c>
      <c r="AK27" s="33">
        <v>8.42888</v>
      </c>
      <c r="AL27" s="57">
        <v>8.42888</v>
      </c>
      <c r="AM27" s="37">
        <f t="shared" si="16"/>
        <v>1</v>
      </c>
      <c r="AN27" s="33">
        <v>0.0039700000000000004</v>
      </c>
      <c r="AO27" s="57">
        <v>0.0039700000000000004</v>
      </c>
      <c r="AP27" s="37">
        <f t="shared" si="13"/>
        <v>1</v>
      </c>
      <c r="AQ27" s="33">
        <f t="shared" si="21"/>
        <v>0.363940000000002</v>
      </c>
      <c r="AR27" s="57">
        <f t="shared" si="20"/>
        <v>0.363940000000002</v>
      </c>
      <c r="AS27" s="37">
        <f t="shared" si="12"/>
        <v>1</v>
      </c>
    </row>
    <row r="28" spans="1:45" s="25" customFormat="1" ht="15" hidden="1">
      <c r="A28" s="26"/>
      <c r="B28" s="26">
        <v>15</v>
      </c>
      <c r="C28" s="27" t="s">
        <v>161</v>
      </c>
      <c r="D28" s="35">
        <f t="shared" si="14"/>
        <v>1285.83437</v>
      </c>
      <c r="E28" s="39">
        <f t="shared" si="19"/>
        <v>709.2463100000001</v>
      </c>
      <c r="F28" s="36">
        <f t="shared" si="1"/>
        <v>0.5515845015093197</v>
      </c>
      <c r="G28" s="33">
        <v>801.24454</v>
      </c>
      <c r="H28" s="57">
        <v>107.31875</v>
      </c>
      <c r="I28" s="36">
        <f t="shared" si="2"/>
        <v>0.13394007028116534</v>
      </c>
      <c r="J28" s="33">
        <v>407.54983000000004</v>
      </c>
      <c r="K28" s="57">
        <v>496.46909000000005</v>
      </c>
      <c r="L28" s="36">
        <f t="shared" si="3"/>
        <v>1.2181800934624363</v>
      </c>
      <c r="M28" s="33">
        <v>0</v>
      </c>
      <c r="N28" s="57">
        <v>29.85847</v>
      </c>
      <c r="O28" s="36" t="str">
        <f t="shared" si="4"/>
        <v> </v>
      </c>
      <c r="P28" s="33">
        <v>1.44</v>
      </c>
      <c r="Q28" s="57"/>
      <c r="R28" s="36" t="str">
        <f t="shared" si="22"/>
        <v> </v>
      </c>
      <c r="S28" s="33"/>
      <c r="T28" s="57"/>
      <c r="U28" s="36" t="str">
        <f t="shared" si="5"/>
        <v> </v>
      </c>
      <c r="V28" s="35"/>
      <c r="W28" s="66"/>
      <c r="X28" s="36" t="str">
        <f t="shared" si="6"/>
        <v> </v>
      </c>
      <c r="Y28" s="33"/>
      <c r="Z28" s="57"/>
      <c r="AA28" s="36" t="str">
        <f t="shared" si="7"/>
        <v> </v>
      </c>
      <c r="AB28" s="33">
        <v>75.6</v>
      </c>
      <c r="AC28" s="57">
        <v>75.6</v>
      </c>
      <c r="AD28" s="37">
        <f t="shared" si="15"/>
        <v>1</v>
      </c>
      <c r="AE28" s="33">
        <v>0</v>
      </c>
      <c r="AF28" s="57">
        <v>0</v>
      </c>
      <c r="AG28" s="37" t="str">
        <f t="shared" si="8"/>
        <v> </v>
      </c>
      <c r="AH28" s="33">
        <v>75.6</v>
      </c>
      <c r="AI28" s="57">
        <v>75.6</v>
      </c>
      <c r="AJ28" s="37">
        <f t="shared" si="9"/>
        <v>1</v>
      </c>
      <c r="AK28" s="33">
        <v>0</v>
      </c>
      <c r="AL28" s="57">
        <v>0</v>
      </c>
      <c r="AM28" s="37" t="str">
        <f t="shared" si="16"/>
        <v> </v>
      </c>
      <c r="AN28" s="33">
        <v>0</v>
      </c>
      <c r="AO28" s="57">
        <v>0</v>
      </c>
      <c r="AP28" s="37" t="str">
        <f t="shared" si="13"/>
        <v> </v>
      </c>
      <c r="AQ28" s="33">
        <f t="shared" si="21"/>
        <v>0</v>
      </c>
      <c r="AR28" s="57">
        <f t="shared" si="20"/>
        <v>0</v>
      </c>
      <c r="AS28" s="37" t="str">
        <f>IF(AQ28=0," ",IF(AR28/AQ28*100&gt;200,"св.200",AR28/AQ28))</f>
        <v> </v>
      </c>
    </row>
    <row r="29" spans="1:45" s="25" customFormat="1" ht="15" hidden="1">
      <c r="A29" s="26"/>
      <c r="B29" s="26">
        <v>16</v>
      </c>
      <c r="C29" s="27" t="s">
        <v>16</v>
      </c>
      <c r="D29" s="35">
        <f t="shared" si="14"/>
        <v>668.0268800000001</v>
      </c>
      <c r="E29" s="39">
        <f t="shared" si="19"/>
        <v>854.6049700000001</v>
      </c>
      <c r="F29" s="36">
        <f t="shared" si="1"/>
        <v>1.279297279175353</v>
      </c>
      <c r="G29" s="33">
        <v>481.97982</v>
      </c>
      <c r="H29" s="57">
        <v>650.6404</v>
      </c>
      <c r="I29" s="36">
        <f t="shared" si="2"/>
        <v>1.349932866483912</v>
      </c>
      <c r="J29" s="33">
        <v>154.35651000000001</v>
      </c>
      <c r="K29" s="57">
        <v>179.19099</v>
      </c>
      <c r="L29" s="36">
        <f t="shared" si="3"/>
        <v>1.1608903958764032</v>
      </c>
      <c r="M29" s="33">
        <v>1.605</v>
      </c>
      <c r="N29" s="57">
        <v>2.2847</v>
      </c>
      <c r="O29" s="36">
        <f>IF(N29=0," ",IF(N29/M29*100&gt;200,"св.200",N29/M29))</f>
        <v>1.4234890965732088</v>
      </c>
      <c r="P29" s="33"/>
      <c r="Q29" s="57"/>
      <c r="R29" s="36" t="str">
        <f t="shared" si="22"/>
        <v> </v>
      </c>
      <c r="S29" s="33"/>
      <c r="T29" s="57"/>
      <c r="U29" s="36" t="str">
        <f t="shared" si="5"/>
        <v> </v>
      </c>
      <c r="V29" s="35"/>
      <c r="W29" s="66"/>
      <c r="X29" s="36" t="str">
        <f t="shared" si="6"/>
        <v> </v>
      </c>
      <c r="Y29" s="33"/>
      <c r="Z29" s="57"/>
      <c r="AA29" s="36" t="str">
        <f t="shared" si="7"/>
        <v> </v>
      </c>
      <c r="AB29" s="33">
        <v>30.085549999999998</v>
      </c>
      <c r="AC29" s="57">
        <v>22.48888</v>
      </c>
      <c r="AD29" s="37">
        <f t="shared" si="15"/>
        <v>0.7474977190046386</v>
      </c>
      <c r="AE29" s="33">
        <v>0.02115</v>
      </c>
      <c r="AF29" s="57">
        <v>0</v>
      </c>
      <c r="AG29" s="37" t="str">
        <f>IF(AF29=0," ",IF(AF29/AE29*100&gt;200,"св.200",AF29/AE29))</f>
        <v> </v>
      </c>
      <c r="AH29" s="33">
        <v>5.825819999999999</v>
      </c>
      <c r="AI29" s="57">
        <v>0.15930000000000002</v>
      </c>
      <c r="AJ29" s="37">
        <f t="shared" si="9"/>
        <v>0.027343790230388177</v>
      </c>
      <c r="AK29" s="33">
        <v>11.41385</v>
      </c>
      <c r="AL29" s="57">
        <v>9.74937</v>
      </c>
      <c r="AM29" s="37">
        <f t="shared" si="16"/>
        <v>0.8541701529282407</v>
      </c>
      <c r="AN29" s="33">
        <v>2.9699299999999997</v>
      </c>
      <c r="AO29" s="57">
        <v>2.84841</v>
      </c>
      <c r="AP29" s="37">
        <f>IF(AO29=0," ",IF(AO29/AN29*100&gt;200,"св.200",AO29/AN29))</f>
        <v>0.9590832107154041</v>
      </c>
      <c r="AQ29" s="33">
        <f t="shared" si="21"/>
        <v>9.8548</v>
      </c>
      <c r="AR29" s="57">
        <f t="shared" si="20"/>
        <v>9.7318</v>
      </c>
      <c r="AS29" s="37">
        <f t="shared" si="12"/>
        <v>0.9875187725778302</v>
      </c>
    </row>
    <row r="30" spans="1:45" s="25" customFormat="1" ht="15" hidden="1">
      <c r="A30" s="26"/>
      <c r="B30" s="26">
        <v>17</v>
      </c>
      <c r="C30" s="27" t="s">
        <v>208</v>
      </c>
      <c r="D30" s="35">
        <f>G30+J30+M30+P30+S30+V30+Y30+AB30+10.4</f>
        <v>918.38866</v>
      </c>
      <c r="E30" s="39">
        <f>(H30+K30+N30+Q30+T30+W30+Z30+AC30)</f>
        <v>1342.8070599999999</v>
      </c>
      <c r="F30" s="36">
        <f t="shared" si="1"/>
        <v>1.4621337550052065</v>
      </c>
      <c r="G30" s="33">
        <v>467.46166</v>
      </c>
      <c r="H30" s="57">
        <v>873.15076</v>
      </c>
      <c r="I30" s="36">
        <f t="shared" si="2"/>
        <v>1.8678553445431225</v>
      </c>
      <c r="J30" s="33">
        <v>238.54892</v>
      </c>
      <c r="K30" s="57">
        <v>211.02720000000002</v>
      </c>
      <c r="L30" s="36">
        <f t="shared" si="3"/>
        <v>0.8846286120264137</v>
      </c>
      <c r="M30" s="33">
        <v>26.833</v>
      </c>
      <c r="N30" s="57">
        <v>84.23508</v>
      </c>
      <c r="O30" s="36" t="str">
        <f>IF(N30=0," ",IF(N30/M30*100&gt;200,"св.200",N30/M30))</f>
        <v>св.200</v>
      </c>
      <c r="P30" s="33"/>
      <c r="Q30" s="57"/>
      <c r="R30" s="36" t="str">
        <f t="shared" si="22"/>
        <v> </v>
      </c>
      <c r="S30" s="33"/>
      <c r="T30" s="57"/>
      <c r="U30" s="36" t="str">
        <f t="shared" si="5"/>
        <v> </v>
      </c>
      <c r="V30" s="35"/>
      <c r="W30" s="66"/>
      <c r="X30" s="36" t="str">
        <f t="shared" si="6"/>
        <v> </v>
      </c>
      <c r="Y30" s="33"/>
      <c r="Z30" s="57"/>
      <c r="AA30" s="36" t="str">
        <f t="shared" si="7"/>
        <v> </v>
      </c>
      <c r="AB30" s="33">
        <v>175.14507999999998</v>
      </c>
      <c r="AC30" s="57">
        <v>174.39401999999998</v>
      </c>
      <c r="AD30" s="37">
        <f t="shared" si="15"/>
        <v>0.9957117836253236</v>
      </c>
      <c r="AE30" s="33">
        <v>150.63597000000001</v>
      </c>
      <c r="AF30" s="57">
        <v>150.29457</v>
      </c>
      <c r="AG30" s="37">
        <f t="shared" si="8"/>
        <v>0.9977336090443735</v>
      </c>
      <c r="AH30" s="33">
        <v>7.51383</v>
      </c>
      <c r="AI30" s="57">
        <v>7.33134</v>
      </c>
      <c r="AJ30" s="37">
        <f t="shared" si="9"/>
        <v>0.9757127856233107</v>
      </c>
      <c r="AK30" s="33">
        <v>0.3654</v>
      </c>
      <c r="AL30" s="57">
        <v>0.2615</v>
      </c>
      <c r="AM30" s="37">
        <f t="shared" si="16"/>
        <v>0.7156540777230432</v>
      </c>
      <c r="AN30" s="33">
        <v>12.36407</v>
      </c>
      <c r="AO30" s="57">
        <v>12.36407</v>
      </c>
      <c r="AP30" s="37">
        <f>IF(AO30=0," ",IF(AO30/AN30*100&gt;200,"св.200",AO30/AN30))</f>
        <v>1</v>
      </c>
      <c r="AQ30" s="33">
        <f t="shared" si="21"/>
        <v>4.265809999999965</v>
      </c>
      <c r="AR30" s="57">
        <f t="shared" si="20"/>
        <v>4.142539999999988</v>
      </c>
      <c r="AS30" s="37">
        <f t="shared" si="12"/>
        <v>0.9711027917324078</v>
      </c>
    </row>
    <row r="31" spans="1:45" s="25" customFormat="1" ht="15" hidden="1">
      <c r="A31" s="26"/>
      <c r="B31" s="26">
        <v>18</v>
      </c>
      <c r="C31" s="27" t="s">
        <v>194</v>
      </c>
      <c r="D31" s="35">
        <f>G31+J31+M31+P31+S31+V31+Y31+AB31+0.431+0.3454+15.653+9.75</f>
        <v>4242.78803</v>
      </c>
      <c r="E31" s="39">
        <f>(H31+K31+N31+Q31+T31+W31+Z31+AC31)</f>
        <v>10873.89897</v>
      </c>
      <c r="F31" s="36" t="str">
        <f t="shared" si="1"/>
        <v>св.200</v>
      </c>
      <c r="G31" s="33">
        <v>1442.03661</v>
      </c>
      <c r="H31" s="57">
        <f>1119.18817+13</f>
        <v>1132.18817</v>
      </c>
      <c r="I31" s="36">
        <f t="shared" si="2"/>
        <v>0.7851313636205116</v>
      </c>
      <c r="J31" s="33">
        <v>1364.18912</v>
      </c>
      <c r="K31" s="57">
        <v>1322.5981299999999</v>
      </c>
      <c r="L31" s="36">
        <f t="shared" si="3"/>
        <v>0.9695122989985434</v>
      </c>
      <c r="M31" s="33">
        <v>1.3914000000000002</v>
      </c>
      <c r="N31" s="57">
        <v>4.182300000000001</v>
      </c>
      <c r="O31" s="36" t="str">
        <f>IF(N31=0," ",IF(N31/M31*100&gt;200,"св.200",N31/M31))</f>
        <v>св.200</v>
      </c>
      <c r="P31" s="33">
        <v>89.56</v>
      </c>
      <c r="Q31" s="57">
        <v>10.08</v>
      </c>
      <c r="R31" s="36">
        <f t="shared" si="22"/>
        <v>0.1125502456453774</v>
      </c>
      <c r="S31" s="33">
        <v>0.11686</v>
      </c>
      <c r="T31" s="57">
        <v>0.11686</v>
      </c>
      <c r="U31" s="36">
        <f t="shared" si="5"/>
        <v>1</v>
      </c>
      <c r="V31" s="35"/>
      <c r="W31" s="66"/>
      <c r="X31" s="36" t="str">
        <f t="shared" si="6"/>
        <v> </v>
      </c>
      <c r="Y31" s="33">
        <v>1216.51351</v>
      </c>
      <c r="Z31" s="57">
        <v>8328.60281</v>
      </c>
      <c r="AA31" s="36" t="str">
        <f t="shared" si="7"/>
        <v>св.200</v>
      </c>
      <c r="AB31" s="33">
        <v>102.80113</v>
      </c>
      <c r="AC31" s="57">
        <f>59.59254+0.454+15.653+0.43116</f>
        <v>76.1307</v>
      </c>
      <c r="AD31" s="37">
        <f t="shared" si="15"/>
        <v>0.7405628712447033</v>
      </c>
      <c r="AE31" s="33">
        <v>0</v>
      </c>
      <c r="AF31" s="57"/>
      <c r="AG31" s="37" t="str">
        <f t="shared" si="8"/>
        <v> </v>
      </c>
      <c r="AH31" s="33">
        <v>19.04182</v>
      </c>
      <c r="AI31" s="57">
        <v>18.928069999999998</v>
      </c>
      <c r="AJ31" s="37">
        <f t="shared" si="9"/>
        <v>0.9940263063089556</v>
      </c>
      <c r="AK31" s="33">
        <v>82.57939</v>
      </c>
      <c r="AL31" s="57">
        <v>39.484550000000006</v>
      </c>
      <c r="AM31" s="37">
        <f t="shared" si="16"/>
        <v>0.47814049001815107</v>
      </c>
      <c r="AN31" s="33">
        <v>1.17992</v>
      </c>
      <c r="AO31" s="57">
        <v>1.17992</v>
      </c>
      <c r="AP31" s="37">
        <f>IF(AO31=0," ",IF(AO31/AN31*100&gt;200,"св.200",AO31/AN31))</f>
        <v>1</v>
      </c>
      <c r="AQ31" s="33">
        <f t="shared" si="21"/>
        <v>-4.440892098500626E-15</v>
      </c>
      <c r="AR31" s="57">
        <f t="shared" si="20"/>
        <v>16.53816</v>
      </c>
      <c r="AS31" s="37" t="str">
        <f>IF(AQ31&lt;=0.000001," ",IF(AR31/AQ31*100&gt;200,"св.200",AR31/AQ31))</f>
        <v> </v>
      </c>
    </row>
    <row r="32" spans="1:45" s="25" customFormat="1" ht="15" hidden="1">
      <c r="A32" s="26"/>
      <c r="B32" s="26">
        <v>19</v>
      </c>
      <c r="C32" s="27" t="s">
        <v>17</v>
      </c>
      <c r="D32" s="35">
        <f>G32+J32+M32+P32+S32+V32+Y32+AB32+3</f>
        <v>1863.18746</v>
      </c>
      <c r="E32" s="39">
        <f>(H32+K32+N32+Q32+T32+W32+Z32+AC32)</f>
        <v>3076.60865</v>
      </c>
      <c r="F32" s="36">
        <f t="shared" si="1"/>
        <v>1.6512609257256379</v>
      </c>
      <c r="G32" s="33">
        <v>1539.46821</v>
      </c>
      <c r="H32" s="57">
        <v>2633.0717200000004</v>
      </c>
      <c r="I32" s="36">
        <f t="shared" si="2"/>
        <v>1.7103774556020228</v>
      </c>
      <c r="J32" s="33">
        <v>308.50466</v>
      </c>
      <c r="K32" s="57">
        <v>269.14205</v>
      </c>
      <c r="L32" s="36">
        <f t="shared" si="3"/>
        <v>0.8724083778831736</v>
      </c>
      <c r="M32" s="33">
        <v>5.3532</v>
      </c>
      <c r="N32" s="57">
        <v>167.53349</v>
      </c>
      <c r="O32" s="36" t="str">
        <f>IF(N32=0," ",IF(N32/M32*100&gt;200,"св.200",N32/M32))</f>
        <v>св.200</v>
      </c>
      <c r="P32" s="33"/>
      <c r="Q32" s="57"/>
      <c r="R32" s="36" t="str">
        <f t="shared" si="22"/>
        <v> </v>
      </c>
      <c r="S32" s="33"/>
      <c r="T32" s="57"/>
      <c r="U32" s="36" t="str">
        <f t="shared" si="5"/>
        <v> </v>
      </c>
      <c r="V32" s="35"/>
      <c r="W32" s="66"/>
      <c r="X32" s="36" t="str">
        <f t="shared" si="6"/>
        <v> </v>
      </c>
      <c r="Y32" s="33"/>
      <c r="Z32" s="57"/>
      <c r="AA32" s="36" t="str">
        <f t="shared" si="7"/>
        <v> </v>
      </c>
      <c r="AB32" s="33">
        <v>6.86139</v>
      </c>
      <c r="AC32" s="57">
        <v>6.86139</v>
      </c>
      <c r="AD32" s="37">
        <f t="shared" si="15"/>
        <v>1</v>
      </c>
      <c r="AE32" s="33">
        <v>2.667</v>
      </c>
      <c r="AF32" s="57">
        <v>2.667</v>
      </c>
      <c r="AG32" s="37">
        <f t="shared" si="8"/>
        <v>1</v>
      </c>
      <c r="AH32" s="33">
        <v>2.56241</v>
      </c>
      <c r="AI32" s="57">
        <v>2.56241</v>
      </c>
      <c r="AJ32" s="37">
        <f t="shared" si="9"/>
        <v>1</v>
      </c>
      <c r="AK32" s="33">
        <v>0.171</v>
      </c>
      <c r="AL32" s="57">
        <v>0.171</v>
      </c>
      <c r="AM32" s="37">
        <f t="shared" si="16"/>
        <v>1</v>
      </c>
      <c r="AN32" s="33">
        <v>0.11973</v>
      </c>
      <c r="AO32" s="57">
        <v>0.11973</v>
      </c>
      <c r="AP32" s="37">
        <f>IF(AO32=0," ",IF(AO32/AN32*100&gt;200,"св.200",AO32/AN32))</f>
        <v>1</v>
      </c>
      <c r="AQ32" s="33">
        <f t="shared" si="21"/>
        <v>1.3412500000000005</v>
      </c>
      <c r="AR32" s="57">
        <f t="shared" si="20"/>
        <v>1.3412500000000005</v>
      </c>
      <c r="AS32" s="37">
        <f>IF(AR32&lt;=0.000001," ",IF(AR32/AQ32*100&gt;200,"св.200",AR32/AQ32))</f>
        <v>1</v>
      </c>
    </row>
    <row r="33" spans="1:45" s="25" customFormat="1" ht="15" hidden="1">
      <c r="A33" s="26"/>
      <c r="B33" s="26">
        <v>20</v>
      </c>
      <c r="C33" s="27" t="s">
        <v>18</v>
      </c>
      <c r="D33" s="35">
        <f t="shared" si="14"/>
        <v>1030.1655199999998</v>
      </c>
      <c r="E33" s="39">
        <f t="shared" si="19"/>
        <v>1130.7288099999998</v>
      </c>
      <c r="F33" s="36">
        <f t="shared" si="1"/>
        <v>1.0976185749257072</v>
      </c>
      <c r="G33" s="33">
        <v>39.070840000000004</v>
      </c>
      <c r="H33" s="57">
        <v>130.59450999999999</v>
      </c>
      <c r="I33" s="36" t="str">
        <f t="shared" si="2"/>
        <v>св.200</v>
      </c>
      <c r="J33" s="33">
        <v>969.0840999999999</v>
      </c>
      <c r="K33" s="57">
        <v>992.15605</v>
      </c>
      <c r="L33" s="36">
        <f t="shared" si="3"/>
        <v>1.0238079956115265</v>
      </c>
      <c r="M33" s="33">
        <v>0</v>
      </c>
      <c r="N33" s="57">
        <v>0</v>
      </c>
      <c r="O33" s="36" t="str">
        <f t="shared" si="4"/>
        <v> </v>
      </c>
      <c r="P33" s="33">
        <v>14.03</v>
      </c>
      <c r="Q33" s="57"/>
      <c r="R33" s="36" t="str">
        <f t="shared" si="22"/>
        <v> </v>
      </c>
      <c r="S33" s="33"/>
      <c r="T33" s="57"/>
      <c r="U33" s="36" t="str">
        <f t="shared" si="5"/>
        <v> </v>
      </c>
      <c r="V33" s="35"/>
      <c r="W33" s="66"/>
      <c r="X33" s="36" t="str">
        <f t="shared" si="6"/>
        <v> </v>
      </c>
      <c r="Y33" s="33"/>
      <c r="Z33" s="57"/>
      <c r="AA33" s="36" t="str">
        <f t="shared" si="7"/>
        <v> </v>
      </c>
      <c r="AB33" s="33">
        <v>7.98058</v>
      </c>
      <c r="AC33" s="57">
        <v>7.97825</v>
      </c>
      <c r="AD33" s="37">
        <f t="shared" si="15"/>
        <v>0.9997080412701834</v>
      </c>
      <c r="AE33" s="33">
        <v>0.06242</v>
      </c>
      <c r="AF33" s="57">
        <v>0.06242</v>
      </c>
      <c r="AG33" s="37">
        <f t="shared" si="8"/>
        <v>1</v>
      </c>
      <c r="AH33" s="33">
        <v>6.22413</v>
      </c>
      <c r="AI33" s="57">
        <v>6.22413</v>
      </c>
      <c r="AJ33" s="37">
        <f t="shared" si="9"/>
        <v>1</v>
      </c>
      <c r="AK33" s="33">
        <v>0.01315</v>
      </c>
      <c r="AL33" s="57">
        <v>0.01315</v>
      </c>
      <c r="AM33" s="37">
        <f t="shared" si="16"/>
        <v>1</v>
      </c>
      <c r="AN33" s="33">
        <v>1.67333</v>
      </c>
      <c r="AO33" s="57">
        <v>1.671</v>
      </c>
      <c r="AP33" s="37">
        <f>IF(AO33=0," ",IF(AO33/AN33*100&gt;200,"св.200",AO33/AN33))</f>
        <v>0.9986075669473445</v>
      </c>
      <c r="AQ33" s="33">
        <f t="shared" si="21"/>
        <v>0.007549999999999724</v>
      </c>
      <c r="AR33" s="57">
        <f t="shared" si="20"/>
        <v>0.007549999999999946</v>
      </c>
      <c r="AS33" s="37">
        <f>IF(AR33&lt;=0.000001," ",IF(AR33/AQ33*100&gt;200,"св.200",AR33/AQ33))</f>
        <v>1.0000000000000293</v>
      </c>
    </row>
    <row r="34" spans="1:45" s="25" customFormat="1" ht="15" hidden="1">
      <c r="A34" s="26"/>
      <c r="B34" s="26">
        <v>21</v>
      </c>
      <c r="C34" s="27" t="s">
        <v>19</v>
      </c>
      <c r="D34" s="35">
        <f t="shared" si="14"/>
        <v>671.70961</v>
      </c>
      <c r="E34" s="39">
        <f t="shared" si="19"/>
        <v>674.2199599999999</v>
      </c>
      <c r="F34" s="36">
        <f t="shared" si="1"/>
        <v>1.0037372548533285</v>
      </c>
      <c r="G34" s="33">
        <v>322.2671</v>
      </c>
      <c r="H34" s="57">
        <v>296.79222999999996</v>
      </c>
      <c r="I34" s="36">
        <f t="shared" si="2"/>
        <v>0.9209510682288076</v>
      </c>
      <c r="J34" s="33">
        <v>342.16803999999996</v>
      </c>
      <c r="K34" s="57">
        <v>370.51769</v>
      </c>
      <c r="L34" s="36">
        <f t="shared" si="3"/>
        <v>1.0828530040386006</v>
      </c>
      <c r="M34" s="33">
        <v>0</v>
      </c>
      <c r="N34" s="57">
        <v>0.63</v>
      </c>
      <c r="O34" s="36" t="str">
        <f t="shared" si="4"/>
        <v> </v>
      </c>
      <c r="P34" s="33"/>
      <c r="Q34" s="57"/>
      <c r="R34" s="36" t="str">
        <f t="shared" si="17"/>
        <v> </v>
      </c>
      <c r="S34" s="33"/>
      <c r="T34" s="57"/>
      <c r="U34" s="36" t="str">
        <f t="shared" si="5"/>
        <v> </v>
      </c>
      <c r="V34" s="35"/>
      <c r="W34" s="66"/>
      <c r="X34" s="36" t="str">
        <f t="shared" si="6"/>
        <v> </v>
      </c>
      <c r="Y34" s="33"/>
      <c r="Z34" s="57"/>
      <c r="AA34" s="36" t="str">
        <f t="shared" si="7"/>
        <v> </v>
      </c>
      <c r="AB34" s="33">
        <v>7.27447</v>
      </c>
      <c r="AC34" s="57">
        <v>6.28004</v>
      </c>
      <c r="AD34" s="37">
        <f t="shared" si="15"/>
        <v>0.8632986320652913</v>
      </c>
      <c r="AE34" s="33">
        <v>1.7566400000000002</v>
      </c>
      <c r="AF34" s="57">
        <v>0.8924099999999999</v>
      </c>
      <c r="AG34" s="37">
        <f t="shared" si="8"/>
        <v>0.5080209946261043</v>
      </c>
      <c r="AH34" s="33">
        <v>0</v>
      </c>
      <c r="AI34" s="57">
        <v>0</v>
      </c>
      <c r="AJ34" s="37" t="str">
        <f t="shared" si="9"/>
        <v> </v>
      </c>
      <c r="AK34" s="33">
        <v>1.25695</v>
      </c>
      <c r="AL34" s="57">
        <v>1.22495</v>
      </c>
      <c r="AM34" s="37">
        <f t="shared" si="16"/>
        <v>0.9745415489876288</v>
      </c>
      <c r="AN34" s="33">
        <v>2.93488</v>
      </c>
      <c r="AO34" s="57">
        <v>2.93488</v>
      </c>
      <c r="AP34" s="37">
        <f t="shared" si="13"/>
        <v>1</v>
      </c>
      <c r="AQ34" s="33">
        <f t="shared" si="21"/>
        <v>1.326</v>
      </c>
      <c r="AR34" s="57">
        <f t="shared" si="20"/>
        <v>1.2277999999999998</v>
      </c>
      <c r="AS34" s="37">
        <f>IF(AR34&lt;=0.000001," ",IF(AR34/AQ34*100&gt;200,"св.200",AR34/AQ34))</f>
        <v>0.925942684766214</v>
      </c>
    </row>
    <row r="35" spans="1:98" s="29" customFormat="1" ht="28.5" customHeight="1" hidden="1">
      <c r="A35" s="54"/>
      <c r="B35" s="54"/>
      <c r="C35" s="49" t="s">
        <v>37</v>
      </c>
      <c r="D35" s="50">
        <f>D6+D13</f>
        <v>364912.71893</v>
      </c>
      <c r="E35" s="50">
        <f>E6+E13</f>
        <v>330525.0457000001</v>
      </c>
      <c r="F35" s="51">
        <f t="shared" si="1"/>
        <v>0.9057646624901655</v>
      </c>
      <c r="G35" s="50">
        <f aca="true" t="shared" si="23" ref="G35:Z35">G6+G13</f>
        <v>47990.77656</v>
      </c>
      <c r="H35" s="50">
        <f>H6+H13</f>
        <v>51259.00890999999</v>
      </c>
      <c r="I35" s="51">
        <f t="shared" si="2"/>
        <v>1.06810125995594</v>
      </c>
      <c r="J35" s="50">
        <f t="shared" si="23"/>
        <v>53453.35522</v>
      </c>
      <c r="K35" s="50">
        <f t="shared" si="23"/>
        <v>52806.71728</v>
      </c>
      <c r="L35" s="51">
        <f t="shared" si="3"/>
        <v>0.9879027623740623</v>
      </c>
      <c r="M35" s="50">
        <f t="shared" si="23"/>
        <v>272.15243</v>
      </c>
      <c r="N35" s="50">
        <f t="shared" si="23"/>
        <v>2763.44455</v>
      </c>
      <c r="O35" s="51" t="str">
        <f t="shared" si="4"/>
        <v>св.200</v>
      </c>
      <c r="P35" s="50">
        <f t="shared" si="23"/>
        <v>1917.7878100000003</v>
      </c>
      <c r="Q35" s="50">
        <f t="shared" si="23"/>
        <v>256.21416999999997</v>
      </c>
      <c r="R35" s="51">
        <f t="shared" si="17"/>
        <v>0.13359881039185453</v>
      </c>
      <c r="S35" s="50">
        <f t="shared" si="23"/>
        <v>69102.83890999999</v>
      </c>
      <c r="T35" s="50">
        <f t="shared" si="23"/>
        <v>51294.50535</v>
      </c>
      <c r="U35" s="51">
        <f t="shared" si="5"/>
        <v>0.7422923017215879</v>
      </c>
      <c r="V35" s="50">
        <f t="shared" si="23"/>
        <v>181906.21993</v>
      </c>
      <c r="W35" s="50">
        <f t="shared" si="23"/>
        <v>156512.72222</v>
      </c>
      <c r="X35" s="51">
        <f t="shared" si="6"/>
        <v>0.8604033566319406</v>
      </c>
      <c r="Y35" s="50">
        <f t="shared" si="23"/>
        <v>1997.4247500000001</v>
      </c>
      <c r="Z35" s="50">
        <f t="shared" si="23"/>
        <v>9168.33705</v>
      </c>
      <c r="AA35" s="51" t="str">
        <f t="shared" si="7"/>
        <v>св.200</v>
      </c>
      <c r="AB35" s="50">
        <f>AB13+AB6</f>
        <v>7802.428919999998</v>
      </c>
      <c r="AC35" s="50">
        <f aca="true" t="shared" si="24" ref="AC35:AR35">AC13+AC6</f>
        <v>6464.096170000001</v>
      </c>
      <c r="AD35" s="51">
        <f t="shared" si="15"/>
        <v>0.8284722919334205</v>
      </c>
      <c r="AE35" s="50">
        <f t="shared" si="24"/>
        <v>1568.94235</v>
      </c>
      <c r="AF35" s="50">
        <f t="shared" si="24"/>
        <v>1400.46943</v>
      </c>
      <c r="AG35" s="51">
        <f t="shared" si="8"/>
        <v>0.8926200698196464</v>
      </c>
      <c r="AH35" s="50">
        <f t="shared" si="24"/>
        <v>3454.88209</v>
      </c>
      <c r="AI35" s="50">
        <f t="shared" si="24"/>
        <v>2694.61013</v>
      </c>
      <c r="AJ35" s="51">
        <f t="shared" si="9"/>
        <v>0.7799427186818987</v>
      </c>
      <c r="AK35" s="50">
        <f t="shared" si="24"/>
        <v>854.7183500000001</v>
      </c>
      <c r="AL35" s="50">
        <f t="shared" si="24"/>
        <v>692.41638</v>
      </c>
      <c r="AM35" s="51">
        <f t="shared" si="16"/>
        <v>0.8101105820414408</v>
      </c>
      <c r="AN35" s="50">
        <f t="shared" si="24"/>
        <v>1029.4149799999998</v>
      </c>
      <c r="AO35" s="50">
        <f t="shared" si="24"/>
        <v>1009.85187</v>
      </c>
      <c r="AP35" s="51">
        <f t="shared" si="13"/>
        <v>0.9809958953579636</v>
      </c>
      <c r="AQ35" s="50">
        <f t="shared" si="24"/>
        <v>894.4711499999977</v>
      </c>
      <c r="AR35" s="50">
        <f t="shared" si="24"/>
        <v>666.7483600000008</v>
      </c>
      <c r="AS35" s="51">
        <f t="shared" si="12"/>
        <v>0.7454106932347707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</row>
    <row r="36" spans="3:29" s="25" customFormat="1" ht="15">
      <c r="C36" s="30"/>
      <c r="D36" s="30"/>
      <c r="E36" s="77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3:39" ht="15">
      <c r="C37" s="79"/>
      <c r="D37" s="79"/>
      <c r="E37" s="78"/>
      <c r="F37" s="80"/>
      <c r="AM37" s="55"/>
    </row>
    <row r="38" spans="2:17" ht="31.5" customHeight="1">
      <c r="B38" s="105" t="s">
        <v>212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17" ht="15.75" customHeight="1">
      <c r="B39" s="105" t="s">
        <v>210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2:5" ht="15">
      <c r="B40" s="114" t="s">
        <v>193</v>
      </c>
      <c r="C40" s="114"/>
      <c r="D40" s="114"/>
      <c r="E40" s="114"/>
    </row>
    <row r="41" spans="2:13" ht="42.75" hidden="1">
      <c r="B41" s="44" t="s">
        <v>175</v>
      </c>
      <c r="C41" s="44" t="s">
        <v>176</v>
      </c>
      <c r="D41" s="44" t="s">
        <v>177</v>
      </c>
      <c r="E41" s="44" t="s">
        <v>178</v>
      </c>
      <c r="H41" s="102"/>
      <c r="J41" s="101"/>
      <c r="K41" s="102"/>
      <c r="M41" s="102"/>
    </row>
    <row r="42" spans="2:11" ht="56.25" customHeight="1" hidden="1">
      <c r="B42" s="111" t="s">
        <v>179</v>
      </c>
      <c r="C42" s="112"/>
      <c r="D42" s="112"/>
      <c r="E42" s="113"/>
      <c r="H42" s="102"/>
      <c r="J42" s="102"/>
      <c r="K42" s="102"/>
    </row>
    <row r="43" spans="2:5" ht="15" hidden="1">
      <c r="B43" s="26">
        <v>1</v>
      </c>
      <c r="C43" s="95" t="s">
        <v>180</v>
      </c>
      <c r="D43" s="96">
        <v>24701000</v>
      </c>
      <c r="E43" s="97">
        <v>413706.66</v>
      </c>
    </row>
    <row r="44" spans="2:8" ht="55.5" customHeight="1" hidden="1">
      <c r="B44" s="111" t="s">
        <v>201</v>
      </c>
      <c r="C44" s="112"/>
      <c r="D44" s="112"/>
      <c r="E44" s="113"/>
      <c r="H44" s="102"/>
    </row>
    <row r="45" spans="2:5" ht="15" hidden="1">
      <c r="B45" s="26">
        <v>3</v>
      </c>
      <c r="C45" s="95" t="s">
        <v>181</v>
      </c>
      <c r="D45" s="96">
        <v>24631000</v>
      </c>
      <c r="E45" s="99">
        <v>431.16</v>
      </c>
    </row>
    <row r="46" spans="2:5" ht="72" customHeight="1" hidden="1">
      <c r="B46" s="111" t="s">
        <v>182</v>
      </c>
      <c r="C46" s="112"/>
      <c r="D46" s="112"/>
      <c r="E46" s="113"/>
    </row>
    <row r="47" spans="2:5" ht="15" hidden="1">
      <c r="B47" s="26">
        <v>4</v>
      </c>
      <c r="C47" s="95" t="s">
        <v>183</v>
      </c>
      <c r="D47" s="96">
        <v>24620000</v>
      </c>
      <c r="E47" s="97">
        <v>698</v>
      </c>
    </row>
    <row r="48" spans="2:5" ht="15" hidden="1">
      <c r="B48" s="26">
        <v>5</v>
      </c>
      <c r="C48" s="95" t="s">
        <v>181</v>
      </c>
      <c r="D48" s="96">
        <v>24631000</v>
      </c>
      <c r="E48" s="97">
        <v>454.39</v>
      </c>
    </row>
    <row r="49" spans="2:5" ht="37.5" customHeight="1" hidden="1">
      <c r="B49" s="111" t="s">
        <v>184</v>
      </c>
      <c r="C49" s="112"/>
      <c r="D49" s="112"/>
      <c r="E49" s="113"/>
    </row>
    <row r="50" spans="2:5" ht="15" hidden="1">
      <c r="B50" s="26">
        <v>6</v>
      </c>
      <c r="C50" s="95" t="s">
        <v>183</v>
      </c>
      <c r="D50" s="96">
        <v>24620000</v>
      </c>
      <c r="E50" s="97">
        <v>171.82</v>
      </c>
    </row>
    <row r="51" spans="2:5" ht="15" hidden="1">
      <c r="B51" s="26">
        <v>7</v>
      </c>
      <c r="C51" s="95" t="s">
        <v>181</v>
      </c>
      <c r="D51" s="96">
        <v>24631000</v>
      </c>
      <c r="E51" s="97">
        <v>15653.05</v>
      </c>
    </row>
    <row r="52" spans="2:5" ht="70.5" customHeight="1" hidden="1">
      <c r="B52" s="111" t="s">
        <v>186</v>
      </c>
      <c r="C52" s="112"/>
      <c r="D52" s="112"/>
      <c r="E52" s="113"/>
    </row>
    <row r="53" spans="2:5" ht="15" hidden="1">
      <c r="B53" s="26">
        <v>8</v>
      </c>
      <c r="C53" s="95" t="s">
        <v>181</v>
      </c>
      <c r="D53" s="96">
        <v>24631000</v>
      </c>
      <c r="E53" s="97">
        <v>13000</v>
      </c>
    </row>
    <row r="54" spans="2:5" ht="51" customHeight="1" hidden="1">
      <c r="B54" s="111" t="s">
        <v>187</v>
      </c>
      <c r="C54" s="112"/>
      <c r="D54" s="112"/>
      <c r="E54" s="113"/>
    </row>
    <row r="55" spans="2:5" ht="15" hidden="1">
      <c r="B55" s="26">
        <v>11</v>
      </c>
      <c r="C55" s="95" t="s">
        <v>188</v>
      </c>
      <c r="D55" s="96">
        <v>24607000</v>
      </c>
      <c r="E55" s="97">
        <v>260</v>
      </c>
    </row>
    <row r="56" spans="2:5" ht="72" customHeight="1" hidden="1">
      <c r="B56" s="111" t="s">
        <v>189</v>
      </c>
      <c r="C56" s="112"/>
      <c r="D56" s="112"/>
      <c r="E56" s="113"/>
    </row>
    <row r="57" spans="2:5" ht="15" hidden="1">
      <c r="B57" s="26">
        <v>12</v>
      </c>
      <c r="C57" s="95" t="s">
        <v>188</v>
      </c>
      <c r="D57" s="96">
        <v>24607000</v>
      </c>
      <c r="E57" s="97">
        <v>1637.03</v>
      </c>
    </row>
    <row r="58" spans="2:5" ht="31.5" customHeight="1" hidden="1">
      <c r="B58" s="115" t="s">
        <v>185</v>
      </c>
      <c r="C58" s="116"/>
      <c r="D58" s="117"/>
      <c r="E58" s="98">
        <f>E57+E55+E53+E51+E50+E48+E47+E45+E43</f>
        <v>446012.11</v>
      </c>
    </row>
  </sheetData>
  <sheetProtection/>
  <mergeCells count="44">
    <mergeCell ref="B54:E54"/>
    <mergeCell ref="B40:E40"/>
    <mergeCell ref="B58:D58"/>
    <mergeCell ref="B42:E42"/>
    <mergeCell ref="B44:E44"/>
    <mergeCell ref="B46:E46"/>
    <mergeCell ref="B49:E49"/>
    <mergeCell ref="B56:E56"/>
    <mergeCell ref="AD2:AS2"/>
    <mergeCell ref="AS3:AS4"/>
    <mergeCell ref="AE3:AF3"/>
    <mergeCell ref="AG3:AG4"/>
    <mergeCell ref="AH3:AI3"/>
    <mergeCell ref="B52:E52"/>
    <mergeCell ref="AQ3:AR3"/>
    <mergeCell ref="P2:Q3"/>
    <mergeCell ref="A1:AS1"/>
    <mergeCell ref="B2:B4"/>
    <mergeCell ref="A2:A4"/>
    <mergeCell ref="O2:O4"/>
    <mergeCell ref="M2:N3"/>
    <mergeCell ref="L2:L4"/>
    <mergeCell ref="J2:K3"/>
    <mergeCell ref="AK3:AL3"/>
    <mergeCell ref="C2:C4"/>
    <mergeCell ref="I2:I4"/>
    <mergeCell ref="AA2:AA4"/>
    <mergeCell ref="Y2:Z3"/>
    <mergeCell ref="AJ3:AJ4"/>
    <mergeCell ref="AP3:AP4"/>
    <mergeCell ref="AN3:AO3"/>
    <mergeCell ref="U2:U4"/>
    <mergeCell ref="AM3:AM4"/>
    <mergeCell ref="AB2:AC3"/>
    <mergeCell ref="B39:Q39"/>
    <mergeCell ref="B38:Q38"/>
    <mergeCell ref="S2:T3"/>
    <mergeCell ref="R2:R4"/>
    <mergeCell ref="AD3:AD4"/>
    <mergeCell ref="X2:X4"/>
    <mergeCell ref="V2:W3"/>
    <mergeCell ref="G2:H3"/>
    <mergeCell ref="F2:F4"/>
    <mergeCell ref="D2:E3"/>
  </mergeCells>
  <printOptions/>
  <pageMargins left="0.7086614173228347" right="0.1968503937007874" top="0.7480314960629921" bottom="0.7480314960629921" header="0.31496062992125984" footer="0.31496062992125984"/>
  <pageSetup fitToWidth="0" fitToHeight="1" horizontalDpi="600" verticalDpi="600" orientation="portrait" paperSize="9" scale="51" r:id="rId1"/>
  <headerFooter>
    <oddFooter>&amp;C&amp;Z&amp;F(округа_районы)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:IV17"/>
    </sheetView>
  </sheetViews>
  <sheetFormatPr defaultColWidth="9.140625" defaultRowHeight="15" outlineLevelRow="1"/>
  <cols>
    <col min="1" max="1" width="7.8515625" style="0" customWidth="1"/>
    <col min="2" max="2" width="10.00390625" style="0" customWidth="1"/>
    <col min="3" max="3" width="34.28125" style="0" customWidth="1"/>
    <col min="4" max="4" width="15.8515625" style="0" customWidth="1"/>
    <col min="5" max="5" width="17.421875" style="0" customWidth="1"/>
    <col min="6" max="6" width="12.8515625" style="0" customWidth="1"/>
    <col min="7" max="7" width="16.00390625" style="0" customWidth="1"/>
    <col min="8" max="8" width="15.28125" style="40" customWidth="1"/>
    <col min="9" max="9" width="12.421875" style="40" customWidth="1"/>
    <col min="10" max="10" width="14.8515625" style="40" customWidth="1"/>
    <col min="11" max="11" width="15.421875" style="40" customWidth="1"/>
    <col min="12" max="12" width="12.7109375" style="40" customWidth="1"/>
    <col min="13" max="13" width="16.00390625" style="40" customWidth="1"/>
    <col min="14" max="14" width="15.421875" style="41" customWidth="1"/>
    <col min="15" max="15" width="12.57421875" style="40" customWidth="1"/>
    <col min="16" max="16" width="15.28125" style="40" customWidth="1"/>
    <col min="17" max="17" width="14.8515625" style="41" customWidth="1"/>
    <col min="18" max="18" width="13.00390625" style="40" customWidth="1"/>
  </cols>
  <sheetData>
    <row r="1" spans="1:18" ht="52.5" customHeight="1">
      <c r="A1" s="118" t="s">
        <v>200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22" ht="43.5" customHeight="1">
      <c r="A2" s="120"/>
      <c r="B2" s="122"/>
      <c r="C2" s="119" t="s">
        <v>26</v>
      </c>
      <c r="D2" s="123" t="s">
        <v>142</v>
      </c>
      <c r="E2" s="123"/>
      <c r="F2" s="119" t="s">
        <v>141</v>
      </c>
      <c r="G2" s="123" t="s">
        <v>191</v>
      </c>
      <c r="H2" s="123"/>
      <c r="I2" s="119" t="s">
        <v>141</v>
      </c>
      <c r="J2" s="123" t="s">
        <v>192</v>
      </c>
      <c r="K2" s="123"/>
      <c r="L2" s="119" t="s">
        <v>141</v>
      </c>
      <c r="M2" s="123" t="s">
        <v>21</v>
      </c>
      <c r="N2" s="123"/>
      <c r="O2" s="119" t="s">
        <v>141</v>
      </c>
      <c r="P2" s="123" t="s">
        <v>22</v>
      </c>
      <c r="Q2" s="123"/>
      <c r="R2" s="119" t="s">
        <v>141</v>
      </c>
      <c r="S2" s="1"/>
      <c r="T2" s="1"/>
      <c r="U2" s="1"/>
      <c r="V2" s="1"/>
    </row>
    <row r="3" spans="1:22" ht="15.75">
      <c r="A3" s="121"/>
      <c r="B3" s="121"/>
      <c r="C3" s="119"/>
      <c r="D3" s="56" t="s">
        <v>174</v>
      </c>
      <c r="E3" s="46" t="s">
        <v>199</v>
      </c>
      <c r="F3" s="119"/>
      <c r="G3" s="100" t="s">
        <v>174</v>
      </c>
      <c r="H3" s="46" t="s">
        <v>199</v>
      </c>
      <c r="I3" s="119"/>
      <c r="J3" s="24" t="s">
        <v>174</v>
      </c>
      <c r="K3" s="46" t="s">
        <v>199</v>
      </c>
      <c r="L3" s="119"/>
      <c r="M3" s="24" t="s">
        <v>174</v>
      </c>
      <c r="N3" s="46" t="s">
        <v>199</v>
      </c>
      <c r="O3" s="119"/>
      <c r="P3" s="24" t="s">
        <v>174</v>
      </c>
      <c r="Q3" s="46" t="s">
        <v>199</v>
      </c>
      <c r="R3" s="119"/>
      <c r="S3" s="1"/>
      <c r="T3" s="1"/>
      <c r="U3" s="1"/>
      <c r="V3" s="1"/>
    </row>
    <row r="4" spans="1:22" ht="15.75">
      <c r="A4" s="12" t="s">
        <v>34</v>
      </c>
      <c r="B4" s="12" t="s">
        <v>35</v>
      </c>
      <c r="C4" s="23" t="s">
        <v>36</v>
      </c>
      <c r="D4" s="23">
        <v>1</v>
      </c>
      <c r="E4" s="23">
        <v>2</v>
      </c>
      <c r="F4" s="23">
        <v>3</v>
      </c>
      <c r="G4" s="23">
        <v>4</v>
      </c>
      <c r="H4" s="38">
        <v>5</v>
      </c>
      <c r="I4" s="38">
        <v>6</v>
      </c>
      <c r="J4" s="38">
        <v>7</v>
      </c>
      <c r="K4" s="38">
        <v>8</v>
      </c>
      <c r="L4" s="38">
        <v>9</v>
      </c>
      <c r="M4" s="38">
        <v>10</v>
      </c>
      <c r="N4" s="42">
        <v>11</v>
      </c>
      <c r="O4" s="38">
        <v>12</v>
      </c>
      <c r="P4" s="38">
        <v>13</v>
      </c>
      <c r="Q4" s="42">
        <v>14</v>
      </c>
      <c r="R4" s="38">
        <v>15</v>
      </c>
      <c r="S4" s="1"/>
      <c r="T4" s="1"/>
      <c r="U4" s="1"/>
      <c r="V4" s="1"/>
    </row>
    <row r="5" spans="1:22" ht="27" customHeight="1" hidden="1">
      <c r="A5" s="16">
        <v>1</v>
      </c>
      <c r="B5" s="20"/>
      <c r="C5" s="15" t="s">
        <v>140</v>
      </c>
      <c r="D5" s="68">
        <f>SUM(D6:D9)</f>
        <v>921.21314</v>
      </c>
      <c r="E5" s="68">
        <f>SUM(E6:E9)</f>
        <v>839.2957200000001</v>
      </c>
      <c r="F5" s="13">
        <f aca="true" t="shared" si="0" ref="F5:F36">IF(D5=0," ",IF(E5/D5*100&gt;200,"св.200",E5/D5))</f>
        <v>0.9110765832106998</v>
      </c>
      <c r="G5" s="14">
        <f>SUM(G6:G9)</f>
        <v>331.4918</v>
      </c>
      <c r="H5" s="14">
        <f>SUM(H6:H9)</f>
        <v>334.17085</v>
      </c>
      <c r="I5" s="13">
        <f aca="true" t="shared" si="1" ref="I5:I47">IF(G5=0," ",IF(H5/G5*100&gt;200,"св.200",H5/G5))</f>
        <v>1.0080817987051263</v>
      </c>
      <c r="J5" s="14">
        <f>SUM(J6:J9)</f>
        <v>1.8485999999999998</v>
      </c>
      <c r="K5" s="14">
        <f>SUM(K6:K9)</f>
        <v>17.5113</v>
      </c>
      <c r="L5" s="13" t="str">
        <f aca="true" t="shared" si="2" ref="L5:L35">IF(J5=0," ",IF(K5/J5*100&gt;200,"св.200",K5/J5))</f>
        <v>св.200</v>
      </c>
      <c r="M5" s="14">
        <f>SUM(M6:M9)</f>
        <v>86.52732</v>
      </c>
      <c r="N5" s="14">
        <f>SUM(N6:N9)</f>
        <v>76.49035</v>
      </c>
      <c r="O5" s="13">
        <f aca="true" t="shared" si="3" ref="O5:O36">IF(M5=0," ",IF(N5/M5*100&gt;200,"св.200",N5/M5))</f>
        <v>0.8840023012384991</v>
      </c>
      <c r="P5" s="14">
        <f>SUM(P6:P9)</f>
        <v>501.34542</v>
      </c>
      <c r="Q5" s="14">
        <f>SUM(Q6:Q9)</f>
        <v>411.12322</v>
      </c>
      <c r="R5" s="13">
        <f aca="true" t="shared" si="4" ref="R5:R36">IF(P5=0," ",IF(Q5/P5*100&gt;200,"св.200",Q5/P5))</f>
        <v>0.8200398439862082</v>
      </c>
      <c r="S5" s="1"/>
      <c r="T5" s="1"/>
      <c r="U5" s="1"/>
      <c r="V5" s="1"/>
    </row>
    <row r="6" spans="1:22" s="10" customFormat="1" ht="15" customHeight="1" hidden="1" outlineLevel="1">
      <c r="A6" s="12"/>
      <c r="B6" s="12">
        <v>1</v>
      </c>
      <c r="C6" s="11" t="s">
        <v>171</v>
      </c>
      <c r="D6" s="69">
        <f>G6+J6+M6+P6</f>
        <v>594.33485</v>
      </c>
      <c r="E6" s="39">
        <f>(H6+K6+N6+Q6)</f>
        <v>577.1569</v>
      </c>
      <c r="F6" s="62">
        <f t="shared" si="0"/>
        <v>0.9710971853661282</v>
      </c>
      <c r="G6" s="33">
        <v>330.89445</v>
      </c>
      <c r="H6" s="39">
        <v>333.21105</v>
      </c>
      <c r="I6" s="62">
        <f t="shared" si="1"/>
        <v>1.007001024042561</v>
      </c>
      <c r="J6" s="71"/>
      <c r="K6" s="39">
        <v>3.054</v>
      </c>
      <c r="L6" s="62" t="str">
        <f t="shared" si="2"/>
        <v> </v>
      </c>
      <c r="M6" s="33">
        <v>62.004949999999994</v>
      </c>
      <c r="N6" s="39">
        <v>56.17696</v>
      </c>
      <c r="O6" s="62">
        <f>IF(M6=0," ",IF(N6/M6*100&gt;200,"св.200",N6/M6))</f>
        <v>0.9060076655170274</v>
      </c>
      <c r="P6" s="33">
        <v>201.43545</v>
      </c>
      <c r="Q6" s="39">
        <v>184.71489000000003</v>
      </c>
      <c r="R6" s="62">
        <f t="shared" si="4"/>
        <v>0.916992962261608</v>
      </c>
      <c r="S6" s="1"/>
      <c r="T6" s="1"/>
      <c r="U6" s="1"/>
      <c r="V6" s="1"/>
    </row>
    <row r="7" spans="1:22" s="10" customFormat="1" ht="15" customHeight="1" hidden="1" outlineLevel="1">
      <c r="A7" s="12"/>
      <c r="B7" s="12">
        <v>2</v>
      </c>
      <c r="C7" s="11" t="s">
        <v>139</v>
      </c>
      <c r="D7" s="69">
        <f>G7+J7+M7+P7</f>
        <v>30.05298</v>
      </c>
      <c r="E7" s="39">
        <f>(H7+K7+N7+Q7)</f>
        <v>42.59666</v>
      </c>
      <c r="F7" s="62">
        <f t="shared" si="0"/>
        <v>1.4173855637610646</v>
      </c>
      <c r="G7" s="71">
        <v>0.2623</v>
      </c>
      <c r="H7" s="39">
        <v>0.6688</v>
      </c>
      <c r="I7" s="62" t="str">
        <f t="shared" si="1"/>
        <v>св.200</v>
      </c>
      <c r="J7" s="71">
        <v>1.8485999999999998</v>
      </c>
      <c r="K7" s="39">
        <v>14.4573</v>
      </c>
      <c r="L7" s="62" t="str">
        <f t="shared" si="2"/>
        <v>св.200</v>
      </c>
      <c r="M7" s="33">
        <v>5.45725</v>
      </c>
      <c r="N7" s="39">
        <v>5.35633</v>
      </c>
      <c r="O7" s="62">
        <f>IF(M7=0," ",IF(N7/M7*100&gt;200,"св.200",N7/M7))</f>
        <v>0.981507169361858</v>
      </c>
      <c r="P7" s="33">
        <v>22.484830000000002</v>
      </c>
      <c r="Q7" s="39">
        <v>22.11423</v>
      </c>
      <c r="R7" s="62">
        <f t="shared" si="4"/>
        <v>0.983517776207336</v>
      </c>
      <c r="S7" s="1"/>
      <c r="T7" s="1"/>
      <c r="U7" s="1"/>
      <c r="V7" s="1"/>
    </row>
    <row r="8" spans="1:22" s="10" customFormat="1" ht="15" customHeight="1" hidden="1" outlineLevel="1">
      <c r="A8" s="12"/>
      <c r="B8" s="12">
        <v>3</v>
      </c>
      <c r="C8" s="11" t="s">
        <v>138</v>
      </c>
      <c r="D8" s="69">
        <f>G8+J8+M8+P8</f>
        <v>205.29693</v>
      </c>
      <c r="E8" s="39">
        <f>(H8+K8+N8+Q8)</f>
        <v>127.94798</v>
      </c>
      <c r="F8" s="62">
        <f t="shared" si="0"/>
        <v>0.6232337716886462</v>
      </c>
      <c r="G8" s="71">
        <v>0.33504999999999996</v>
      </c>
      <c r="H8" s="39">
        <v>0.291</v>
      </c>
      <c r="I8" s="62">
        <f t="shared" si="1"/>
        <v>0.8685270855096254</v>
      </c>
      <c r="J8" s="71"/>
      <c r="K8" s="39">
        <v>0</v>
      </c>
      <c r="L8" s="62" t="str">
        <f t="shared" si="2"/>
        <v> </v>
      </c>
      <c r="M8" s="33">
        <v>15.51129</v>
      </c>
      <c r="N8" s="39">
        <v>11.80923</v>
      </c>
      <c r="O8" s="62">
        <f>IF(M8=0," ",IF(N8/M8*100&gt;200,"св.200",N8/M8))</f>
        <v>0.7613312625835762</v>
      </c>
      <c r="P8" s="33">
        <v>189.45059</v>
      </c>
      <c r="Q8" s="39">
        <v>115.84775</v>
      </c>
      <c r="R8" s="62">
        <f t="shared" si="4"/>
        <v>0.6114932130852694</v>
      </c>
      <c r="S8" s="1"/>
      <c r="T8" s="1"/>
      <c r="U8" s="1"/>
      <c r="V8" s="1"/>
    </row>
    <row r="9" spans="1:22" s="10" customFormat="1" ht="15" customHeight="1" hidden="1" outlineLevel="1">
      <c r="A9" s="12"/>
      <c r="B9" s="12">
        <v>4</v>
      </c>
      <c r="C9" s="11" t="s">
        <v>137</v>
      </c>
      <c r="D9" s="69">
        <f>G9+J9+M9+P9</f>
        <v>91.52838000000001</v>
      </c>
      <c r="E9" s="39">
        <f>(H9+K9+N9+Q9)</f>
        <v>91.59418000000001</v>
      </c>
      <c r="F9" s="62">
        <f t="shared" si="0"/>
        <v>1.0007189027053685</v>
      </c>
      <c r="G9" s="71"/>
      <c r="H9" s="39">
        <v>0</v>
      </c>
      <c r="I9" s="62" t="str">
        <f t="shared" si="1"/>
        <v> </v>
      </c>
      <c r="J9" s="71"/>
      <c r="K9" s="39">
        <v>0</v>
      </c>
      <c r="L9" s="62" t="str">
        <f t="shared" si="2"/>
        <v> </v>
      </c>
      <c r="M9" s="33">
        <v>3.55383</v>
      </c>
      <c r="N9" s="39">
        <v>3.14783</v>
      </c>
      <c r="O9" s="62">
        <f>IF(M9=0," ",IF(N9/M9*100&gt;200,"св.200",N9/M9))</f>
        <v>0.8857570564714687</v>
      </c>
      <c r="P9" s="33">
        <v>87.97455000000001</v>
      </c>
      <c r="Q9" s="39">
        <v>88.44635000000001</v>
      </c>
      <c r="R9" s="62">
        <f t="shared" si="4"/>
        <v>1.0053629146156473</v>
      </c>
      <c r="S9" s="1"/>
      <c r="T9" s="1"/>
      <c r="U9" s="1"/>
      <c r="V9" s="1"/>
    </row>
    <row r="10" spans="1:22" ht="30" customHeight="1" hidden="1" collapsed="1">
      <c r="A10" s="16">
        <v>2</v>
      </c>
      <c r="B10" s="20"/>
      <c r="C10" s="15" t="s">
        <v>136</v>
      </c>
      <c r="D10" s="68">
        <f>SUM(D11:D16)</f>
        <v>4125.164078111111</v>
      </c>
      <c r="E10" s="68">
        <f>SUM(E11:E16)</f>
        <v>3926.8107299999997</v>
      </c>
      <c r="F10" s="13">
        <f t="shared" si="0"/>
        <v>0.9519162524556026</v>
      </c>
      <c r="G10" s="14">
        <f>SUM(G11:G16)</f>
        <v>1916.6250981111111</v>
      </c>
      <c r="H10" s="14">
        <f>SUM(H11:H16)</f>
        <v>1785.95627</v>
      </c>
      <c r="I10" s="13">
        <f t="shared" si="1"/>
        <v>0.931823480637977</v>
      </c>
      <c r="J10" s="14">
        <f>SUM(J11:J16)</f>
        <v>0</v>
      </c>
      <c r="K10" s="14">
        <f>SUM(K11:K16)</f>
        <v>21.291</v>
      </c>
      <c r="L10" s="13" t="str">
        <f t="shared" si="2"/>
        <v> </v>
      </c>
      <c r="M10" s="14">
        <f>SUM(M11:M16)</f>
        <v>409.41951</v>
      </c>
      <c r="N10" s="14">
        <f>SUM(N11:N16)</f>
        <v>330.1645</v>
      </c>
      <c r="O10" s="13">
        <f t="shared" si="3"/>
        <v>0.8064210227793003</v>
      </c>
      <c r="P10" s="14">
        <f>SUM(P11:P16)</f>
        <v>1799.1194699999999</v>
      </c>
      <c r="Q10" s="14">
        <f>SUM(Q11:Q16)</f>
        <v>1789.3989599999998</v>
      </c>
      <c r="R10" s="13">
        <f t="shared" si="4"/>
        <v>0.9945970736451426</v>
      </c>
      <c r="S10" s="1"/>
      <c r="T10" s="1"/>
      <c r="U10" s="1"/>
      <c r="V10" s="1"/>
    </row>
    <row r="11" spans="1:22" s="10" customFormat="1" ht="15.75" customHeight="1" hidden="1" outlineLevel="1">
      <c r="A11" s="12"/>
      <c r="B11" s="12">
        <v>1</v>
      </c>
      <c r="C11" s="11" t="s">
        <v>135</v>
      </c>
      <c r="D11" s="69">
        <f aca="true" t="shared" si="5" ref="D11:D46">G11+J11+M11+P11</f>
        <v>1994.586747</v>
      </c>
      <c r="E11" s="39">
        <f aca="true" t="shared" si="6" ref="E11:E16">(H11+K11+N11+Q11)</f>
        <v>1941.77088</v>
      </c>
      <c r="F11" s="62">
        <f t="shared" si="0"/>
        <v>0.9735203961023812</v>
      </c>
      <c r="G11" s="33">
        <v>1720.320347</v>
      </c>
      <c r="H11" s="39">
        <v>1706.69106</v>
      </c>
      <c r="I11" s="62">
        <f t="shared" si="1"/>
        <v>0.9920774714873497</v>
      </c>
      <c r="J11" s="71"/>
      <c r="K11" s="39"/>
      <c r="L11" s="62" t="str">
        <f t="shared" si="2"/>
        <v> </v>
      </c>
      <c r="M11" s="33">
        <v>130.03429</v>
      </c>
      <c r="N11" s="39">
        <v>105.18310000000001</v>
      </c>
      <c r="O11" s="62">
        <f t="shared" si="3"/>
        <v>0.8088874096209547</v>
      </c>
      <c r="P11" s="33">
        <v>144.23210999999998</v>
      </c>
      <c r="Q11" s="39">
        <v>129.89672</v>
      </c>
      <c r="R11" s="62">
        <f t="shared" si="4"/>
        <v>0.9006088866064569</v>
      </c>
      <c r="S11" s="1"/>
      <c r="T11" s="1"/>
      <c r="U11" s="1"/>
      <c r="V11" s="1"/>
    </row>
    <row r="12" spans="1:22" s="10" customFormat="1" ht="15" customHeight="1" hidden="1" outlineLevel="1">
      <c r="A12" s="12"/>
      <c r="B12" s="12">
        <v>2</v>
      </c>
      <c r="C12" s="11" t="s">
        <v>134</v>
      </c>
      <c r="D12" s="69">
        <f t="shared" si="5"/>
        <v>306.71433</v>
      </c>
      <c r="E12" s="39">
        <f t="shared" si="6"/>
        <v>184.29937</v>
      </c>
      <c r="F12" s="62">
        <f t="shared" si="0"/>
        <v>0.6008828149633569</v>
      </c>
      <c r="G12" s="33">
        <v>99.4725</v>
      </c>
      <c r="H12" s="39">
        <v>2.3805</v>
      </c>
      <c r="I12" s="62">
        <f>IF(G12=0," ",IF(H12/G12*100&gt;200,"св.200",H12/G12))</f>
        <v>0.023931237276634248</v>
      </c>
      <c r="J12" s="71"/>
      <c r="K12" s="39"/>
      <c r="L12" s="62" t="str">
        <f t="shared" si="2"/>
        <v> </v>
      </c>
      <c r="M12" s="33">
        <v>70.91389</v>
      </c>
      <c r="N12" s="39">
        <v>58.47049</v>
      </c>
      <c r="O12" s="62">
        <f t="shared" si="3"/>
        <v>0.8245280296991182</v>
      </c>
      <c r="P12" s="33">
        <v>136.32794</v>
      </c>
      <c r="Q12" s="39">
        <v>123.44838</v>
      </c>
      <c r="R12" s="62">
        <f t="shared" si="4"/>
        <v>0.9055251623401629</v>
      </c>
      <c r="S12" s="1"/>
      <c r="T12" s="1"/>
      <c r="U12" s="1"/>
      <c r="V12" s="1"/>
    </row>
    <row r="13" spans="1:22" s="10" customFormat="1" ht="15" customHeight="1" hidden="1" outlineLevel="1">
      <c r="A13" s="12"/>
      <c r="B13" s="12">
        <v>3</v>
      </c>
      <c r="C13" s="11" t="s">
        <v>133</v>
      </c>
      <c r="D13" s="69">
        <f t="shared" si="5"/>
        <v>325.9943</v>
      </c>
      <c r="E13" s="39">
        <f t="shared" si="6"/>
        <v>372.08160999999996</v>
      </c>
      <c r="F13" s="62">
        <f t="shared" si="0"/>
        <v>1.141374588451393</v>
      </c>
      <c r="G13" s="33">
        <v>57.07133</v>
      </c>
      <c r="H13" s="39">
        <v>37.31929</v>
      </c>
      <c r="I13" s="62">
        <f t="shared" si="1"/>
        <v>0.6539060855949914</v>
      </c>
      <c r="J13" s="71"/>
      <c r="K13" s="39"/>
      <c r="L13" s="62" t="str">
        <f t="shared" si="2"/>
        <v> </v>
      </c>
      <c r="M13" s="33">
        <v>119.61352000000001</v>
      </c>
      <c r="N13" s="39">
        <v>82.71936</v>
      </c>
      <c r="O13" s="62">
        <f t="shared" si="3"/>
        <v>0.6915552690030357</v>
      </c>
      <c r="P13" s="33">
        <v>149.30945</v>
      </c>
      <c r="Q13" s="39">
        <v>252.04296</v>
      </c>
      <c r="R13" s="62">
        <f t="shared" si="4"/>
        <v>1.6880576547566146</v>
      </c>
      <c r="S13" s="1"/>
      <c r="T13" s="1"/>
      <c r="U13" s="1"/>
      <c r="V13" s="1"/>
    </row>
    <row r="14" spans="1:22" s="10" customFormat="1" ht="15" customHeight="1" hidden="1" outlineLevel="1">
      <c r="A14" s="12"/>
      <c r="B14" s="12">
        <v>4</v>
      </c>
      <c r="C14" s="11" t="s">
        <v>94</v>
      </c>
      <c r="D14" s="69">
        <f t="shared" si="5"/>
        <v>726.7064688888888</v>
      </c>
      <c r="E14" s="39">
        <f t="shared" si="6"/>
        <v>713.36402</v>
      </c>
      <c r="F14" s="62">
        <f t="shared" si="0"/>
        <v>0.9816398374583221</v>
      </c>
      <c r="G14" s="33">
        <v>34.47493888888889</v>
      </c>
      <c r="H14" s="39">
        <v>34.942440000000005</v>
      </c>
      <c r="I14" s="62">
        <f t="shared" si="1"/>
        <v>1.013560607391295</v>
      </c>
      <c r="J14" s="71"/>
      <c r="K14" s="39">
        <v>19.5507</v>
      </c>
      <c r="L14" s="62" t="str">
        <f t="shared" si="2"/>
        <v> </v>
      </c>
      <c r="M14" s="33">
        <v>40.80836</v>
      </c>
      <c r="N14" s="39">
        <v>39.51421</v>
      </c>
      <c r="O14" s="62">
        <f t="shared" si="3"/>
        <v>0.9682871352830645</v>
      </c>
      <c r="P14" s="33">
        <v>651.4231699999999</v>
      </c>
      <c r="Q14" s="39">
        <v>619.35667</v>
      </c>
      <c r="R14" s="62">
        <f t="shared" si="4"/>
        <v>0.9507747014893562</v>
      </c>
      <c r="S14" s="1"/>
      <c r="T14" s="1"/>
      <c r="U14" s="1"/>
      <c r="V14" s="1"/>
    </row>
    <row r="15" spans="1:22" s="10" customFormat="1" ht="15" customHeight="1" hidden="1" outlineLevel="1">
      <c r="A15" s="12"/>
      <c r="B15" s="12">
        <v>5</v>
      </c>
      <c r="C15" s="11" t="s">
        <v>132</v>
      </c>
      <c r="D15" s="69">
        <f t="shared" si="5"/>
        <v>336.96150888888883</v>
      </c>
      <c r="E15" s="39">
        <f t="shared" si="6"/>
        <v>320.46391</v>
      </c>
      <c r="F15" s="62">
        <f t="shared" si="0"/>
        <v>0.951040108577123</v>
      </c>
      <c r="G15" s="33">
        <v>5.203278888888889</v>
      </c>
      <c r="H15" s="39">
        <v>4.54028</v>
      </c>
      <c r="I15" s="62">
        <f t="shared" si="1"/>
        <v>0.8725805587118037</v>
      </c>
      <c r="J15" s="71"/>
      <c r="K15" s="39">
        <v>0</v>
      </c>
      <c r="L15" s="62" t="str">
        <f t="shared" si="2"/>
        <v> </v>
      </c>
      <c r="M15" s="33">
        <v>12.49826</v>
      </c>
      <c r="N15" s="39">
        <v>11.81527</v>
      </c>
      <c r="O15" s="62">
        <f t="shared" si="3"/>
        <v>0.9453531931644885</v>
      </c>
      <c r="P15" s="33">
        <v>319.25996999999995</v>
      </c>
      <c r="Q15" s="39">
        <v>304.10836</v>
      </c>
      <c r="R15" s="62">
        <f t="shared" si="4"/>
        <v>0.9525414664419095</v>
      </c>
      <c r="S15" s="1"/>
      <c r="T15" s="1"/>
      <c r="U15" s="1"/>
      <c r="V15" s="1"/>
    </row>
    <row r="16" spans="1:22" s="10" customFormat="1" ht="15" customHeight="1" hidden="1" outlineLevel="1">
      <c r="A16" s="12"/>
      <c r="B16" s="12">
        <v>6</v>
      </c>
      <c r="C16" s="11" t="s">
        <v>131</v>
      </c>
      <c r="D16" s="69">
        <f t="shared" si="5"/>
        <v>434.20072333333337</v>
      </c>
      <c r="E16" s="39">
        <f t="shared" si="6"/>
        <v>394.83094</v>
      </c>
      <c r="F16" s="62">
        <f t="shared" si="0"/>
        <v>0.9093281489005963</v>
      </c>
      <c r="G16" s="33">
        <v>0.08270333333333334</v>
      </c>
      <c r="H16" s="39">
        <v>0.08270000000000001</v>
      </c>
      <c r="I16" s="62">
        <f t="shared" si="1"/>
        <v>0.9999596952964411</v>
      </c>
      <c r="J16" s="33"/>
      <c r="K16" s="39">
        <v>1.7403</v>
      </c>
      <c r="L16" s="62" t="str">
        <f>IF(J16=0," ",IF(K16/J16*100&gt;200,"св.200",K16/J16))</f>
        <v> </v>
      </c>
      <c r="M16" s="33">
        <v>35.551190000000005</v>
      </c>
      <c r="N16" s="39">
        <v>32.46207</v>
      </c>
      <c r="O16" s="62">
        <f t="shared" si="3"/>
        <v>0.913107831270908</v>
      </c>
      <c r="P16" s="33">
        <v>398.56683000000004</v>
      </c>
      <c r="Q16" s="39">
        <v>360.54587</v>
      </c>
      <c r="R16" s="62">
        <f t="shared" si="4"/>
        <v>0.9046058097709735</v>
      </c>
      <c r="S16" s="1"/>
      <c r="T16" s="1"/>
      <c r="U16" s="1"/>
      <c r="V16" s="1"/>
    </row>
    <row r="17" spans="1:22" ht="31.5" customHeight="1" hidden="1" collapsed="1">
      <c r="A17" s="16">
        <v>3</v>
      </c>
      <c r="B17" s="20"/>
      <c r="C17" s="15" t="s">
        <v>130</v>
      </c>
      <c r="D17" s="68">
        <f>SUM(D18:D22)</f>
        <v>2833.95651</v>
      </c>
      <c r="E17" s="68">
        <f>SUM(E18:E22)</f>
        <v>3024.44735</v>
      </c>
      <c r="F17" s="13">
        <f t="shared" si="0"/>
        <v>1.0672172770922304</v>
      </c>
      <c r="G17" s="14">
        <f>SUM(G18:G22)</f>
        <v>198.39200000000005</v>
      </c>
      <c r="H17" s="14">
        <f>SUM(H18:H22)</f>
        <v>397.25595</v>
      </c>
      <c r="I17" s="13" t="str">
        <f t="shared" si="1"/>
        <v>св.200</v>
      </c>
      <c r="J17" s="14">
        <f>SUM(J18:J22)</f>
        <v>0.87</v>
      </c>
      <c r="K17" s="14">
        <f>SUM(K18:K22)</f>
        <v>419.21868000000006</v>
      </c>
      <c r="L17" s="13" t="str">
        <f t="shared" si="2"/>
        <v>св.200</v>
      </c>
      <c r="M17" s="14">
        <f>SUM(M18:M22)</f>
        <v>534.94769</v>
      </c>
      <c r="N17" s="14">
        <f>SUM(N18:N22)</f>
        <v>394.95713000000006</v>
      </c>
      <c r="O17" s="13">
        <f t="shared" si="3"/>
        <v>0.7383098149278859</v>
      </c>
      <c r="P17" s="14">
        <f>SUM(P18:P22)</f>
        <v>2099.7468200000003</v>
      </c>
      <c r="Q17" s="14">
        <f>SUM(Q18:Q22)</f>
        <v>1813.01559</v>
      </c>
      <c r="R17" s="13">
        <f t="shared" si="4"/>
        <v>0.863444855699317</v>
      </c>
      <c r="S17" s="1"/>
      <c r="T17" s="1"/>
      <c r="U17" s="1"/>
      <c r="V17" s="1"/>
    </row>
    <row r="18" spans="1:22" s="21" customFormat="1" ht="15" customHeight="1" hidden="1" outlineLevel="1">
      <c r="A18" s="12"/>
      <c r="B18" s="19"/>
      <c r="C18" s="11" t="s">
        <v>129</v>
      </c>
      <c r="D18" s="69">
        <f t="shared" si="5"/>
        <v>1001.74698</v>
      </c>
      <c r="E18" s="39">
        <f>(H18+K18+N18+Q18)</f>
        <v>1150.90885</v>
      </c>
      <c r="F18" s="62">
        <f t="shared" si="0"/>
        <v>1.1489017416353977</v>
      </c>
      <c r="G18" s="33">
        <v>138.14189000000002</v>
      </c>
      <c r="H18" s="39">
        <v>287.72827</v>
      </c>
      <c r="I18" s="62" t="str">
        <f t="shared" si="1"/>
        <v>св.200</v>
      </c>
      <c r="J18" s="71"/>
      <c r="K18" s="39">
        <v>175.08088</v>
      </c>
      <c r="L18" s="62">
        <f t="shared" si="2"/>
      </c>
      <c r="M18" s="33">
        <v>311.82854</v>
      </c>
      <c r="N18" s="39">
        <v>210.89842000000002</v>
      </c>
      <c r="O18" s="62">
        <f t="shared" si="3"/>
        <v>0.6763281513616426</v>
      </c>
      <c r="P18" s="33">
        <v>551.77655</v>
      </c>
      <c r="Q18" s="39">
        <v>477.20128</v>
      </c>
      <c r="R18" s="62">
        <f t="shared" si="4"/>
        <v>0.8648451624122119</v>
      </c>
      <c r="S18" s="22"/>
      <c r="T18" s="22"/>
      <c r="U18" s="22"/>
      <c r="V18" s="22"/>
    </row>
    <row r="19" spans="1:22" s="21" customFormat="1" ht="15" customHeight="1" hidden="1" outlineLevel="1">
      <c r="A19" s="12"/>
      <c r="B19" s="19"/>
      <c r="C19" s="11" t="s">
        <v>128</v>
      </c>
      <c r="D19" s="69">
        <f t="shared" si="5"/>
        <v>628.09199</v>
      </c>
      <c r="E19" s="39">
        <f>(H19+K19+N19+Q19)</f>
        <v>515.45914</v>
      </c>
      <c r="F19" s="62">
        <f t="shared" si="0"/>
        <v>0.8206745957705973</v>
      </c>
      <c r="G19" s="33">
        <v>57.646010000000004</v>
      </c>
      <c r="H19" s="39">
        <v>76.56288</v>
      </c>
      <c r="I19" s="62">
        <f t="shared" si="1"/>
        <v>1.3281557561399306</v>
      </c>
      <c r="J19" s="71">
        <v>0.87</v>
      </c>
      <c r="K19" s="39">
        <v>0.875</v>
      </c>
      <c r="L19" s="62">
        <f t="shared" si="2"/>
        <v>1.0057471264367817</v>
      </c>
      <c r="M19" s="33">
        <v>110.21577</v>
      </c>
      <c r="N19" s="39">
        <v>99.44594000000001</v>
      </c>
      <c r="O19" s="62">
        <f t="shared" si="3"/>
        <v>0.9022841286687014</v>
      </c>
      <c r="P19" s="33">
        <v>459.36021</v>
      </c>
      <c r="Q19" s="39">
        <v>338.57532000000003</v>
      </c>
      <c r="R19" s="62">
        <f t="shared" si="4"/>
        <v>0.7370584404774633</v>
      </c>
      <c r="S19" s="22"/>
      <c r="T19" s="22"/>
      <c r="U19" s="22"/>
      <c r="V19" s="22"/>
    </row>
    <row r="20" spans="1:22" s="21" customFormat="1" ht="15" customHeight="1" hidden="1" outlineLevel="1">
      <c r="A20" s="12"/>
      <c r="B20" s="19"/>
      <c r="C20" s="11" t="s">
        <v>127</v>
      </c>
      <c r="D20" s="69">
        <f t="shared" si="5"/>
        <v>519.50748</v>
      </c>
      <c r="E20" s="39">
        <f>(H20+K20+N20+Q20)</f>
        <v>484.76397</v>
      </c>
      <c r="F20" s="62">
        <f t="shared" si="0"/>
        <v>0.9331222141402084</v>
      </c>
      <c r="G20" s="33">
        <v>1.9598000000000002</v>
      </c>
      <c r="H20" s="39">
        <v>19.4523</v>
      </c>
      <c r="I20" s="62" t="str">
        <f t="shared" si="1"/>
        <v>св.200</v>
      </c>
      <c r="J20" s="71"/>
      <c r="K20" s="39">
        <v>135.8775</v>
      </c>
      <c r="L20" s="62">
        <f t="shared" si="2"/>
      </c>
      <c r="M20" s="33">
        <v>49.10828</v>
      </c>
      <c r="N20" s="39">
        <v>28.20713</v>
      </c>
      <c r="O20" s="62">
        <f t="shared" si="3"/>
        <v>0.574386437480604</v>
      </c>
      <c r="P20" s="33">
        <v>468.43940000000003</v>
      </c>
      <c r="Q20" s="39">
        <v>301.22704</v>
      </c>
      <c r="R20" s="62">
        <f t="shared" si="4"/>
        <v>0.6430437747123747</v>
      </c>
      <c r="S20" s="22"/>
      <c r="T20" s="22"/>
      <c r="U20" s="22"/>
      <c r="V20" s="22"/>
    </row>
    <row r="21" spans="1:22" s="21" customFormat="1" ht="15" customHeight="1" hidden="1" outlineLevel="1">
      <c r="A21" s="12"/>
      <c r="B21" s="19"/>
      <c r="C21" s="11" t="s">
        <v>126</v>
      </c>
      <c r="D21" s="69">
        <f t="shared" si="5"/>
        <v>396.28694</v>
      </c>
      <c r="E21" s="39">
        <f>(H21+K21+N21+Q21)</f>
        <v>512.8834899999999</v>
      </c>
      <c r="F21" s="62">
        <f t="shared" si="0"/>
        <v>1.2942225398596279</v>
      </c>
      <c r="G21" s="33">
        <v>0.055200000000000006</v>
      </c>
      <c r="H21" s="39">
        <v>12.60165</v>
      </c>
      <c r="I21" s="62" t="str">
        <f t="shared" si="1"/>
        <v>св.200</v>
      </c>
      <c r="J21" s="71"/>
      <c r="K21" s="39">
        <v>4.5153</v>
      </c>
      <c r="L21" s="62">
        <f t="shared" si="2"/>
      </c>
      <c r="M21" s="33">
        <v>23.897209999999998</v>
      </c>
      <c r="N21" s="39">
        <v>20.529790000000002</v>
      </c>
      <c r="O21" s="62">
        <f t="shared" si="3"/>
        <v>0.8590873160507023</v>
      </c>
      <c r="P21" s="33">
        <v>372.33453000000003</v>
      </c>
      <c r="Q21" s="39">
        <v>475.23675</v>
      </c>
      <c r="R21" s="62">
        <f t="shared" si="4"/>
        <v>1.2763703382546872</v>
      </c>
      <c r="S21" s="22"/>
      <c r="T21" s="22"/>
      <c r="U21" s="22"/>
      <c r="V21" s="22"/>
    </row>
    <row r="22" spans="1:22" s="21" customFormat="1" ht="15" customHeight="1" hidden="1" outlineLevel="1">
      <c r="A22" s="12"/>
      <c r="B22" s="19"/>
      <c r="C22" s="11" t="s">
        <v>125</v>
      </c>
      <c r="D22" s="69">
        <f t="shared" si="5"/>
        <v>288.32312</v>
      </c>
      <c r="E22" s="39">
        <f>(H22+K22+N22+Q22)</f>
        <v>360.43190000000004</v>
      </c>
      <c r="F22" s="62">
        <f t="shared" si="0"/>
        <v>1.2500971132665324</v>
      </c>
      <c r="G22" s="33">
        <v>0.5891</v>
      </c>
      <c r="H22" s="39">
        <v>0.91085</v>
      </c>
      <c r="I22" s="62">
        <f t="shared" si="1"/>
        <v>1.5461721269733493</v>
      </c>
      <c r="J22" s="71"/>
      <c r="K22" s="39">
        <v>102.87</v>
      </c>
      <c r="L22" s="62">
        <f t="shared" si="2"/>
      </c>
      <c r="M22" s="33">
        <v>39.89789</v>
      </c>
      <c r="N22" s="39">
        <v>35.87585</v>
      </c>
      <c r="O22" s="62">
        <f t="shared" si="3"/>
        <v>0.8991916615139297</v>
      </c>
      <c r="P22" s="33">
        <v>247.83613</v>
      </c>
      <c r="Q22" s="39">
        <v>220.7752</v>
      </c>
      <c r="R22" s="62">
        <f t="shared" si="4"/>
        <v>0.890811198512501</v>
      </c>
      <c r="S22" s="22"/>
      <c r="T22" s="22"/>
      <c r="U22" s="22"/>
      <c r="V22" s="22"/>
    </row>
    <row r="23" spans="1:22" ht="30.75" customHeight="1" hidden="1" collapsed="1">
      <c r="A23" s="16">
        <v>4</v>
      </c>
      <c r="B23" s="20"/>
      <c r="C23" s="15" t="s">
        <v>159</v>
      </c>
      <c r="D23" s="68">
        <f>SUM(D24:D28)</f>
        <v>10333.854384444443</v>
      </c>
      <c r="E23" s="68">
        <f>SUM(E24:E28)</f>
        <v>13115.044969999999</v>
      </c>
      <c r="F23" s="13">
        <f t="shared" si="0"/>
        <v>1.2691339051324435</v>
      </c>
      <c r="G23" s="14">
        <f>SUM(G24:G28)</f>
        <v>2080.502244444444</v>
      </c>
      <c r="H23" s="14">
        <f>SUM(H24:H28)</f>
        <v>2314.5295100000003</v>
      </c>
      <c r="I23" s="13">
        <f t="shared" si="1"/>
        <v>1.1124859471699577</v>
      </c>
      <c r="J23" s="14">
        <f>SUM(J24:J28)</f>
        <v>0.5124</v>
      </c>
      <c r="K23" s="14">
        <f>SUM(K24:K28)</f>
        <v>0.4941</v>
      </c>
      <c r="L23" s="13">
        <f t="shared" si="2"/>
        <v>0.9642857142857143</v>
      </c>
      <c r="M23" s="14">
        <f>SUM(M24:M28)</f>
        <v>981.4415700000001</v>
      </c>
      <c r="N23" s="14">
        <f>SUM(N24:N28)</f>
        <v>860.5685699999999</v>
      </c>
      <c r="O23" s="13">
        <f t="shared" si="3"/>
        <v>0.8768413691708614</v>
      </c>
      <c r="P23" s="14">
        <f>SUM(P24:P28)</f>
        <v>7271.3981699999995</v>
      </c>
      <c r="Q23" s="14">
        <f>SUM(Q24:Q28)</f>
        <v>9939.45279</v>
      </c>
      <c r="R23" s="13">
        <f t="shared" si="4"/>
        <v>1.3669245663107457</v>
      </c>
      <c r="S23" s="1"/>
      <c r="T23" s="1"/>
      <c r="U23" s="1"/>
      <c r="V23" s="1"/>
    </row>
    <row r="24" spans="1:22" s="10" customFormat="1" ht="15" customHeight="1" hidden="1" outlineLevel="1">
      <c r="A24" s="12"/>
      <c r="B24" s="19"/>
      <c r="C24" s="11" t="s">
        <v>143</v>
      </c>
      <c r="D24" s="69">
        <f t="shared" si="5"/>
        <v>7588.24943</v>
      </c>
      <c r="E24" s="39">
        <f>(H24+K24+N24+Q24)</f>
        <v>9987.89458</v>
      </c>
      <c r="F24" s="62">
        <f t="shared" si="0"/>
        <v>1.3162317174911315</v>
      </c>
      <c r="G24" s="33">
        <v>2074.14988</v>
      </c>
      <c r="H24" s="39">
        <v>2307.628</v>
      </c>
      <c r="I24" s="62">
        <f t="shared" si="1"/>
        <v>1.1125656936614436</v>
      </c>
      <c r="J24" s="33">
        <v>0.426</v>
      </c>
      <c r="K24" s="39">
        <v>0.426</v>
      </c>
      <c r="L24" s="62">
        <f t="shared" si="2"/>
        <v>1</v>
      </c>
      <c r="M24" s="33">
        <v>745.7958100000001</v>
      </c>
      <c r="N24" s="39">
        <v>648.93233</v>
      </c>
      <c r="O24" s="62">
        <f t="shared" si="3"/>
        <v>0.8701206433433837</v>
      </c>
      <c r="P24" s="33">
        <v>4767.87774</v>
      </c>
      <c r="Q24" s="39">
        <v>7030.90825</v>
      </c>
      <c r="R24" s="62">
        <f t="shared" si="4"/>
        <v>1.4746410527716258</v>
      </c>
      <c r="S24" s="1"/>
      <c r="T24" s="1"/>
      <c r="U24" s="1"/>
      <c r="V24" s="1"/>
    </row>
    <row r="25" spans="1:22" s="10" customFormat="1" ht="15" customHeight="1" hidden="1" outlineLevel="1">
      <c r="A25" s="12"/>
      <c r="B25" s="19"/>
      <c r="C25" s="11" t="s">
        <v>124</v>
      </c>
      <c r="D25" s="69">
        <f t="shared" si="5"/>
        <v>1313.67629</v>
      </c>
      <c r="E25" s="39">
        <f>(H25+K25+N25+Q25)</f>
        <v>1568.61377</v>
      </c>
      <c r="F25" s="62">
        <f t="shared" si="0"/>
        <v>1.1940641556376113</v>
      </c>
      <c r="G25" s="33">
        <v>5.719600000000001</v>
      </c>
      <c r="H25" s="39">
        <v>5.8787</v>
      </c>
      <c r="I25" s="62">
        <f t="shared" si="1"/>
        <v>1.0278166305336036</v>
      </c>
      <c r="J25" s="33">
        <v>0.0183</v>
      </c>
      <c r="K25" s="39">
        <v>0</v>
      </c>
      <c r="L25" s="62" t="str">
        <f>IF(K25=0," ",IF(K25/J25*100&gt;200,"св.200",K25/J25))</f>
        <v> </v>
      </c>
      <c r="M25" s="33">
        <v>106.68311</v>
      </c>
      <c r="N25" s="39">
        <v>94.31555999999999</v>
      </c>
      <c r="O25" s="62">
        <f t="shared" si="3"/>
        <v>0.8840720897619125</v>
      </c>
      <c r="P25" s="33">
        <v>1201.25528</v>
      </c>
      <c r="Q25" s="39">
        <v>1468.41951</v>
      </c>
      <c r="R25" s="62">
        <f t="shared" si="4"/>
        <v>1.2224042087040814</v>
      </c>
      <c r="S25" s="1"/>
      <c r="T25" s="1"/>
      <c r="U25" s="1"/>
      <c r="V25" s="1"/>
    </row>
    <row r="26" spans="1:22" s="10" customFormat="1" ht="15" customHeight="1" hidden="1" outlineLevel="1">
      <c r="A26" s="12"/>
      <c r="B26" s="19"/>
      <c r="C26" s="11" t="s">
        <v>123</v>
      </c>
      <c r="D26" s="69">
        <f t="shared" si="5"/>
        <v>296.11537</v>
      </c>
      <c r="E26" s="39">
        <f>(H26+K26+N26+Q26)</f>
        <v>295.25129000000004</v>
      </c>
      <c r="F26" s="62">
        <f t="shared" si="0"/>
        <v>0.9970819481609484</v>
      </c>
      <c r="G26" s="33">
        <v>0.25755</v>
      </c>
      <c r="H26" s="39">
        <v>0.25755</v>
      </c>
      <c r="I26" s="62">
        <f t="shared" si="1"/>
        <v>1</v>
      </c>
      <c r="J26" s="33">
        <v>0.0681</v>
      </c>
      <c r="K26" s="39">
        <v>0.0681</v>
      </c>
      <c r="L26" s="62">
        <f t="shared" si="2"/>
        <v>1</v>
      </c>
      <c r="M26" s="33">
        <v>2.57676</v>
      </c>
      <c r="N26" s="39">
        <v>2.5097600000000004</v>
      </c>
      <c r="O26" s="62">
        <f t="shared" si="3"/>
        <v>0.9739983545227341</v>
      </c>
      <c r="P26" s="33">
        <v>293.21296</v>
      </c>
      <c r="Q26" s="39">
        <v>292.41588</v>
      </c>
      <c r="R26" s="62">
        <f t="shared" si="4"/>
        <v>0.997281566271832</v>
      </c>
      <c r="S26" s="1"/>
      <c r="T26" s="1"/>
      <c r="U26" s="1"/>
      <c r="V26" s="1"/>
    </row>
    <row r="27" spans="1:22" s="10" customFormat="1" ht="15" customHeight="1" hidden="1" outlineLevel="1">
      <c r="A27" s="12"/>
      <c r="B27" s="19"/>
      <c r="C27" s="11" t="s">
        <v>122</v>
      </c>
      <c r="D27" s="69">
        <f t="shared" si="5"/>
        <v>384.03648999999996</v>
      </c>
      <c r="E27" s="39">
        <f>(H27+K27+N27+Q27)</f>
        <v>540.91629</v>
      </c>
      <c r="F27" s="62">
        <f t="shared" si="0"/>
        <v>1.408502327474142</v>
      </c>
      <c r="G27" s="33">
        <v>0.20955000000000001</v>
      </c>
      <c r="H27" s="39">
        <v>0.20955000000000001</v>
      </c>
      <c r="I27" s="62">
        <f t="shared" si="1"/>
        <v>1</v>
      </c>
      <c r="J27" s="33"/>
      <c r="K27" s="39">
        <v>0</v>
      </c>
      <c r="L27" s="62" t="str">
        <f t="shared" si="2"/>
        <v> </v>
      </c>
      <c r="M27" s="33">
        <v>78.88525</v>
      </c>
      <c r="N27" s="39">
        <v>70.96544</v>
      </c>
      <c r="O27" s="62">
        <f t="shared" si="3"/>
        <v>0.899603411284112</v>
      </c>
      <c r="P27" s="33">
        <v>304.94169</v>
      </c>
      <c r="Q27" s="39">
        <v>469.74129999999997</v>
      </c>
      <c r="R27" s="62">
        <f t="shared" si="4"/>
        <v>1.5404299097312668</v>
      </c>
      <c r="S27" s="1"/>
      <c r="T27" s="1"/>
      <c r="U27" s="1"/>
      <c r="V27" s="1"/>
    </row>
    <row r="28" spans="1:22" s="10" customFormat="1" ht="15" customHeight="1" hidden="1" outlineLevel="1">
      <c r="A28" s="12"/>
      <c r="B28" s="19"/>
      <c r="C28" s="11" t="s">
        <v>121</v>
      </c>
      <c r="D28" s="69">
        <f t="shared" si="5"/>
        <v>751.7768044444445</v>
      </c>
      <c r="E28" s="39">
        <f>(H28+K28+N28+Q28)</f>
        <v>722.36904</v>
      </c>
      <c r="F28" s="62">
        <f t="shared" si="0"/>
        <v>0.960882320030908</v>
      </c>
      <c r="G28" s="33">
        <v>0.16566444444444445</v>
      </c>
      <c r="H28" s="39">
        <v>0.55571</v>
      </c>
      <c r="I28" s="62" t="str">
        <f t="shared" si="1"/>
        <v>св.200</v>
      </c>
      <c r="J28" s="33"/>
      <c r="K28" s="39">
        <v>0</v>
      </c>
      <c r="L28" s="62" t="str">
        <f t="shared" si="2"/>
        <v> </v>
      </c>
      <c r="M28" s="33">
        <v>47.50064</v>
      </c>
      <c r="N28" s="39">
        <v>43.84548</v>
      </c>
      <c r="O28" s="62">
        <f t="shared" si="3"/>
        <v>0.9230502999538533</v>
      </c>
      <c r="P28" s="33">
        <v>704.1105</v>
      </c>
      <c r="Q28" s="39">
        <v>677.96785</v>
      </c>
      <c r="R28" s="62">
        <f t="shared" si="4"/>
        <v>0.9628713816936404</v>
      </c>
      <c r="S28" s="1"/>
      <c r="T28" s="1"/>
      <c r="U28" s="1"/>
      <c r="V28" s="1"/>
    </row>
    <row r="29" spans="1:22" ht="29.25" customHeight="1" hidden="1" collapsed="1">
      <c r="A29" s="16">
        <v>5</v>
      </c>
      <c r="B29" s="20"/>
      <c r="C29" s="15" t="s">
        <v>120</v>
      </c>
      <c r="D29" s="68">
        <f>SUM(D30:D40)</f>
        <v>32231.971614659997</v>
      </c>
      <c r="E29" s="68">
        <f>SUM(E30:E40)</f>
        <v>33773.97372</v>
      </c>
      <c r="F29" s="13">
        <f t="shared" si="0"/>
        <v>1.0478407626990667</v>
      </c>
      <c r="G29" s="104">
        <f>SUM(G30:G40)</f>
        <v>1938.4690066599965</v>
      </c>
      <c r="H29" s="14">
        <f>SUM(H30:H40)</f>
        <v>1660.08812</v>
      </c>
      <c r="I29" s="13">
        <f t="shared" si="1"/>
        <v>0.8563913657099682</v>
      </c>
      <c r="J29" s="14">
        <f>SUM(J30:J40)</f>
        <v>3.1400880000000004</v>
      </c>
      <c r="K29" s="14">
        <f>SUM(K30:K40)</f>
        <v>7.205390000000001</v>
      </c>
      <c r="L29" s="13" t="str">
        <f t="shared" si="2"/>
        <v>св.200</v>
      </c>
      <c r="M29" s="14">
        <f>SUM(M30:M40)</f>
        <v>3778.68163</v>
      </c>
      <c r="N29" s="14">
        <f>SUM(N30:N40)</f>
        <v>3384.7958</v>
      </c>
      <c r="O29" s="13">
        <f t="shared" si="3"/>
        <v>0.8957610435150631</v>
      </c>
      <c r="P29" s="14">
        <f>SUM(P30:P40)</f>
        <v>26511.68089</v>
      </c>
      <c r="Q29" s="14">
        <f>SUM(Q30:Q40)</f>
        <v>28721.884410000002</v>
      </c>
      <c r="R29" s="13">
        <f t="shared" si="4"/>
        <v>1.083367159146581</v>
      </c>
      <c r="S29" s="1"/>
      <c r="T29" s="1"/>
      <c r="U29" s="1"/>
      <c r="V29" s="1"/>
    </row>
    <row r="30" spans="1:22" s="10" customFormat="1" ht="15" customHeight="1" hidden="1" outlineLevel="1">
      <c r="A30" s="12"/>
      <c r="B30" s="19"/>
      <c r="C30" s="11" t="s">
        <v>119</v>
      </c>
      <c r="D30" s="69">
        <f t="shared" si="5"/>
        <v>940.85096666</v>
      </c>
      <c r="E30" s="39">
        <f aca="true" t="shared" si="7" ref="E30:E40">(H30+K30+N30+Q30)</f>
        <v>848.2654600000001</v>
      </c>
      <c r="F30" s="62">
        <f t="shared" si="0"/>
        <v>0.9015938656164892</v>
      </c>
      <c r="G30" s="33">
        <v>93.61632666</v>
      </c>
      <c r="H30" s="39">
        <v>73.96258</v>
      </c>
      <c r="I30" s="62">
        <f t="shared" si="1"/>
        <v>0.79006069388538</v>
      </c>
      <c r="J30" s="33"/>
      <c r="K30" s="39">
        <v>2.9058</v>
      </c>
      <c r="L30" s="62" t="str">
        <f t="shared" si="2"/>
        <v> </v>
      </c>
      <c r="M30" s="33">
        <v>110.03817</v>
      </c>
      <c r="N30" s="39">
        <v>94.02341</v>
      </c>
      <c r="O30" s="62">
        <f t="shared" si="3"/>
        <v>0.8544617744915242</v>
      </c>
      <c r="P30" s="33">
        <v>737.19647</v>
      </c>
      <c r="Q30" s="39">
        <v>677.3736700000001</v>
      </c>
      <c r="R30" s="62">
        <f t="shared" si="4"/>
        <v>0.918850940781092</v>
      </c>
      <c r="S30" s="1"/>
      <c r="T30" s="1"/>
      <c r="U30" s="1"/>
      <c r="V30" s="1"/>
    </row>
    <row r="31" spans="1:22" s="10" customFormat="1" ht="15" customHeight="1" hidden="1" outlineLevel="1">
      <c r="A31" s="12"/>
      <c r="B31" s="19"/>
      <c r="C31" s="11" t="s">
        <v>118</v>
      </c>
      <c r="D31" s="69">
        <f t="shared" si="5"/>
        <v>2412.87046</v>
      </c>
      <c r="E31" s="39">
        <f t="shared" si="7"/>
        <v>2540.4952300000004</v>
      </c>
      <c r="F31" s="62">
        <f t="shared" si="0"/>
        <v>1.0528933368432885</v>
      </c>
      <c r="G31" s="33">
        <v>48.70818</v>
      </c>
      <c r="H31" s="39">
        <v>54.745599999999996</v>
      </c>
      <c r="I31" s="62">
        <f t="shared" si="1"/>
        <v>1.1239508435749395</v>
      </c>
      <c r="J31" s="33"/>
      <c r="K31" s="39">
        <v>0</v>
      </c>
      <c r="L31" s="62" t="str">
        <f t="shared" si="2"/>
        <v> </v>
      </c>
      <c r="M31" s="33">
        <v>213.73199</v>
      </c>
      <c r="N31" s="39">
        <v>197.0937</v>
      </c>
      <c r="O31" s="62">
        <f t="shared" si="3"/>
        <v>0.9221534876459065</v>
      </c>
      <c r="P31" s="33">
        <v>2150.4302900000002</v>
      </c>
      <c r="Q31" s="39">
        <v>2288.6559300000004</v>
      </c>
      <c r="R31" s="62">
        <f t="shared" si="4"/>
        <v>1.0642781310525533</v>
      </c>
      <c r="S31" s="1"/>
      <c r="T31" s="1"/>
      <c r="U31" s="1"/>
      <c r="V31" s="1"/>
    </row>
    <row r="32" spans="1:22" s="10" customFormat="1" ht="15" customHeight="1" hidden="1" outlineLevel="1">
      <c r="A32" s="12"/>
      <c r="B32" s="19"/>
      <c r="C32" s="11" t="s">
        <v>117</v>
      </c>
      <c r="D32" s="69">
        <f t="shared" si="5"/>
        <v>1812.631693333333</v>
      </c>
      <c r="E32" s="39">
        <f t="shared" si="7"/>
        <v>1649.59328</v>
      </c>
      <c r="F32" s="62">
        <f t="shared" si="0"/>
        <v>0.9100543072633173</v>
      </c>
      <c r="G32" s="33">
        <v>369.913503333333</v>
      </c>
      <c r="H32" s="39">
        <v>385.914</v>
      </c>
      <c r="I32" s="62">
        <f t="shared" si="1"/>
        <v>1.0432546974427392</v>
      </c>
      <c r="J32" s="33"/>
      <c r="K32" s="39">
        <v>0</v>
      </c>
      <c r="L32" s="62" t="str">
        <f t="shared" si="2"/>
        <v> </v>
      </c>
      <c r="M32" s="33">
        <v>256.05895000000004</v>
      </c>
      <c r="N32" s="39">
        <v>246.02015</v>
      </c>
      <c r="O32" s="62">
        <f t="shared" si="3"/>
        <v>0.9607949653780895</v>
      </c>
      <c r="P32" s="33">
        <v>1186.65924</v>
      </c>
      <c r="Q32" s="39">
        <v>1017.65913</v>
      </c>
      <c r="R32" s="62">
        <f t="shared" si="4"/>
        <v>0.8575832856616867</v>
      </c>
      <c r="S32" s="1"/>
      <c r="T32" s="1"/>
      <c r="U32" s="1"/>
      <c r="V32" s="1"/>
    </row>
    <row r="33" spans="1:22" s="10" customFormat="1" ht="15" customHeight="1" hidden="1" outlineLevel="1">
      <c r="A33" s="12"/>
      <c r="B33" s="19"/>
      <c r="C33" s="11" t="s">
        <v>116</v>
      </c>
      <c r="D33" s="69">
        <f t="shared" si="5"/>
        <v>2927.54806</v>
      </c>
      <c r="E33" s="39">
        <f t="shared" si="7"/>
        <v>2834.75702</v>
      </c>
      <c r="F33" s="62">
        <f t="shared" si="0"/>
        <v>0.9683041787536018</v>
      </c>
      <c r="G33" s="33">
        <v>49.61256</v>
      </c>
      <c r="H33" s="39">
        <v>50.22239</v>
      </c>
      <c r="I33" s="62">
        <f t="shared" si="1"/>
        <v>1.0122918470645335</v>
      </c>
      <c r="J33" s="33"/>
      <c r="K33" s="39">
        <v>1.302</v>
      </c>
      <c r="L33" s="62" t="str">
        <f>IF(J33=0," ",IF(K33/J33*100&gt;200,"св.200",K33/J33))</f>
        <v> </v>
      </c>
      <c r="M33" s="33">
        <v>292.68788</v>
      </c>
      <c r="N33" s="39">
        <v>256.66411</v>
      </c>
      <c r="O33" s="62">
        <f t="shared" si="3"/>
        <v>0.876920868742498</v>
      </c>
      <c r="P33" s="33">
        <v>2585.24762</v>
      </c>
      <c r="Q33" s="39">
        <v>2526.56852</v>
      </c>
      <c r="R33" s="62">
        <f t="shared" si="4"/>
        <v>0.9773023289738102</v>
      </c>
      <c r="S33" s="1"/>
      <c r="T33" s="1"/>
      <c r="U33" s="1"/>
      <c r="V33" s="1"/>
    </row>
    <row r="34" spans="1:22" s="10" customFormat="1" ht="15" customHeight="1" hidden="1" outlineLevel="1">
      <c r="A34" s="12"/>
      <c r="B34" s="19"/>
      <c r="C34" s="11" t="s">
        <v>115</v>
      </c>
      <c r="D34" s="69">
        <f t="shared" si="5"/>
        <v>11952.241926666667</v>
      </c>
      <c r="E34" s="39">
        <f t="shared" si="7"/>
        <v>12454.80015</v>
      </c>
      <c r="F34" s="62">
        <f t="shared" si="0"/>
        <v>1.0420471930217605</v>
      </c>
      <c r="G34" s="33">
        <v>71.6325466666667</v>
      </c>
      <c r="H34" s="39">
        <v>92.98389999999999</v>
      </c>
      <c r="I34" s="62">
        <f t="shared" si="1"/>
        <v>1.298067768450132</v>
      </c>
      <c r="J34" s="33">
        <v>1.17</v>
      </c>
      <c r="K34" s="39">
        <v>0.0015</v>
      </c>
      <c r="L34" s="62">
        <f t="shared" si="2"/>
        <v>0.001282051282051282</v>
      </c>
      <c r="M34" s="33">
        <v>1040.16088</v>
      </c>
      <c r="N34" s="39">
        <v>941.0195500000001</v>
      </c>
      <c r="O34" s="62">
        <f t="shared" si="3"/>
        <v>0.9046865423356435</v>
      </c>
      <c r="P34" s="33">
        <v>10839.2785</v>
      </c>
      <c r="Q34" s="39">
        <v>11420.795199999999</v>
      </c>
      <c r="R34" s="62">
        <f t="shared" si="4"/>
        <v>1.0536490228570101</v>
      </c>
      <c r="S34" s="1"/>
      <c r="T34" s="1"/>
      <c r="U34" s="1"/>
      <c r="V34" s="1"/>
    </row>
    <row r="35" spans="1:22" s="10" customFormat="1" ht="15" customHeight="1" hidden="1" outlineLevel="1">
      <c r="A35" s="12"/>
      <c r="B35" s="19"/>
      <c r="C35" s="11" t="s">
        <v>114</v>
      </c>
      <c r="D35" s="69">
        <f t="shared" si="5"/>
        <v>3161.2378613333335</v>
      </c>
      <c r="E35" s="39">
        <f t="shared" si="7"/>
        <v>2462.2681799999996</v>
      </c>
      <c r="F35" s="62">
        <f t="shared" si="0"/>
        <v>0.7788936764668112</v>
      </c>
      <c r="G35" s="33">
        <v>22.7921533333333</v>
      </c>
      <c r="H35" s="39">
        <v>25.457349999999998</v>
      </c>
      <c r="I35" s="62">
        <f t="shared" si="1"/>
        <v>1.11693483400574</v>
      </c>
      <c r="J35" s="33">
        <v>1.9700880000000003</v>
      </c>
      <c r="K35" s="39">
        <v>2.99609</v>
      </c>
      <c r="L35" s="62">
        <f t="shared" si="2"/>
        <v>1.5207899342567437</v>
      </c>
      <c r="M35" s="33">
        <v>185.02043</v>
      </c>
      <c r="N35" s="39">
        <v>183.36938</v>
      </c>
      <c r="O35" s="62">
        <f t="shared" si="3"/>
        <v>0.9910763908612686</v>
      </c>
      <c r="P35" s="33">
        <v>2951.45519</v>
      </c>
      <c r="Q35" s="39">
        <v>2250.4453599999997</v>
      </c>
      <c r="R35" s="62">
        <f t="shared" si="4"/>
        <v>0.7624867108350033</v>
      </c>
      <c r="S35" s="1"/>
      <c r="T35" s="1"/>
      <c r="U35" s="1"/>
      <c r="V35" s="1"/>
    </row>
    <row r="36" spans="1:22" s="10" customFormat="1" ht="15" customHeight="1" hidden="1" outlineLevel="1">
      <c r="A36" s="12"/>
      <c r="B36" s="19"/>
      <c r="C36" s="11" t="s">
        <v>113</v>
      </c>
      <c r="D36" s="69">
        <f t="shared" si="5"/>
        <v>6424.761163333329</v>
      </c>
      <c r="E36" s="39">
        <f t="shared" si="7"/>
        <v>7105.144899999999</v>
      </c>
      <c r="F36" s="62">
        <f t="shared" si="0"/>
        <v>1.1059002380586036</v>
      </c>
      <c r="G36" s="33">
        <v>1170.19924333333</v>
      </c>
      <c r="H36" s="39">
        <v>312.80091999999996</v>
      </c>
      <c r="I36" s="62">
        <f t="shared" si="1"/>
        <v>0.26730569326722675</v>
      </c>
      <c r="J36" s="33"/>
      <c r="K36" s="39">
        <v>0</v>
      </c>
      <c r="L36" s="62" t="str">
        <f>IF(K36=0," ",IF(K36/J36*100&gt;200,"св.200",K36/J36))</f>
        <v> </v>
      </c>
      <c r="M36" s="33">
        <v>915.77352</v>
      </c>
      <c r="N36" s="39">
        <v>755.28163</v>
      </c>
      <c r="O36" s="62">
        <f t="shared" si="3"/>
        <v>0.8247471820325183</v>
      </c>
      <c r="P36" s="33">
        <v>4338.7883999999995</v>
      </c>
      <c r="Q36" s="39">
        <v>6037.062349999999</v>
      </c>
      <c r="R36" s="62">
        <f t="shared" si="4"/>
        <v>1.3914166337312048</v>
      </c>
      <c r="S36" s="1"/>
      <c r="T36" s="1"/>
      <c r="U36" s="1"/>
      <c r="V36" s="1"/>
    </row>
    <row r="37" spans="1:22" s="10" customFormat="1" ht="15" customHeight="1" hidden="1" outlineLevel="1">
      <c r="A37" s="12"/>
      <c r="B37" s="19"/>
      <c r="C37" s="11" t="s">
        <v>112</v>
      </c>
      <c r="D37" s="69">
        <f t="shared" si="5"/>
        <v>827.6878666666667</v>
      </c>
      <c r="E37" s="39">
        <f t="shared" si="7"/>
        <v>1174.8421</v>
      </c>
      <c r="F37" s="62">
        <f aca="true" t="shared" si="8" ref="F37:F62">IF(D37=0," ",IF(E37/D37*100&gt;200,"св.200",E37/D37))</f>
        <v>1.4194265100579786</v>
      </c>
      <c r="G37" s="33">
        <v>3.55833666666667</v>
      </c>
      <c r="H37" s="39">
        <v>5.48958</v>
      </c>
      <c r="I37" s="62">
        <f t="shared" si="1"/>
        <v>1.542737664882748</v>
      </c>
      <c r="J37" s="33"/>
      <c r="K37" s="39">
        <v>0</v>
      </c>
      <c r="L37" s="62" t="str">
        <f aca="true" t="shared" si="9" ref="L37:L65">IF(J37=0," ",IF(K37/J37*100&gt;200,"св.200",K37/J37))</f>
        <v> </v>
      </c>
      <c r="M37" s="33">
        <v>86.28931</v>
      </c>
      <c r="N37" s="39">
        <v>83.36815</v>
      </c>
      <c r="O37" s="62">
        <f aca="true" t="shared" si="10" ref="O37:O67">IF(M37=0," ",IF(N37/M37*100&gt;200,"св.200",N37/M37))</f>
        <v>0.9661469074210931</v>
      </c>
      <c r="P37" s="33">
        <v>737.8402199999999</v>
      </c>
      <c r="Q37" s="39">
        <v>1085.9843700000001</v>
      </c>
      <c r="R37" s="62">
        <f aca="true" t="shared" si="11" ref="R37:R62">IF(P37=0," ",IF(Q37/P37*100&gt;200,"св.200",Q37/P37))</f>
        <v>1.471842196403986</v>
      </c>
      <c r="S37" s="1"/>
      <c r="T37" s="1"/>
      <c r="U37" s="1"/>
      <c r="V37" s="1"/>
    </row>
    <row r="38" spans="1:22" s="10" customFormat="1" ht="15" customHeight="1" hidden="1" outlineLevel="1">
      <c r="A38" s="12"/>
      <c r="B38" s="19"/>
      <c r="C38" s="11" t="s">
        <v>111</v>
      </c>
      <c r="D38" s="69">
        <f t="shared" si="5"/>
        <v>1141.0250866666665</v>
      </c>
      <c r="E38" s="39">
        <f t="shared" si="7"/>
        <v>1070.25572</v>
      </c>
      <c r="F38" s="62">
        <f t="shared" si="8"/>
        <v>0.9379773788555268</v>
      </c>
      <c r="G38" s="33">
        <v>15.0286366666667</v>
      </c>
      <c r="H38" s="39">
        <v>10.317879999999999</v>
      </c>
      <c r="I38" s="62">
        <f t="shared" si="1"/>
        <v>0.6865479703082389</v>
      </c>
      <c r="J38" s="33"/>
      <c r="K38" s="39">
        <v>0</v>
      </c>
      <c r="L38" s="62" t="str">
        <f t="shared" si="9"/>
        <v> </v>
      </c>
      <c r="M38" s="33">
        <v>517.32772</v>
      </c>
      <c r="N38" s="39">
        <v>491.50329</v>
      </c>
      <c r="O38" s="62">
        <f t="shared" si="10"/>
        <v>0.9500811013954559</v>
      </c>
      <c r="P38" s="33">
        <v>608.66873</v>
      </c>
      <c r="Q38" s="39">
        <v>568.4345500000001</v>
      </c>
      <c r="R38" s="62">
        <f t="shared" si="11"/>
        <v>0.9338980663586909</v>
      </c>
      <c r="S38" s="1"/>
      <c r="T38" s="1"/>
      <c r="U38" s="1"/>
      <c r="V38" s="1"/>
    </row>
    <row r="39" spans="1:22" s="10" customFormat="1" ht="15" customHeight="1" hidden="1" outlineLevel="1">
      <c r="A39" s="12"/>
      <c r="B39" s="19"/>
      <c r="C39" s="11" t="s">
        <v>110</v>
      </c>
      <c r="D39" s="69">
        <f t="shared" si="5"/>
        <v>256.41811</v>
      </c>
      <c r="E39" s="39">
        <f t="shared" si="7"/>
        <v>216.53253</v>
      </c>
      <c r="F39" s="62">
        <f t="shared" si="8"/>
        <v>0.8444510023102503</v>
      </c>
      <c r="G39" s="33">
        <v>1.77036</v>
      </c>
      <c r="H39" s="39">
        <v>2.24811</v>
      </c>
      <c r="I39" s="62">
        <f t="shared" si="1"/>
        <v>1.2698603673829052</v>
      </c>
      <c r="J39" s="33"/>
      <c r="K39" s="39">
        <v>0</v>
      </c>
      <c r="L39" s="62" t="str">
        <f t="shared" si="9"/>
        <v> </v>
      </c>
      <c r="M39" s="33">
        <v>47.00686</v>
      </c>
      <c r="N39" s="39">
        <v>26.6423</v>
      </c>
      <c r="O39" s="62">
        <f t="shared" si="10"/>
        <v>0.5667747218171986</v>
      </c>
      <c r="P39" s="33">
        <v>207.64089</v>
      </c>
      <c r="Q39" s="39">
        <v>187.64212</v>
      </c>
      <c r="R39" s="62">
        <f t="shared" si="11"/>
        <v>0.9036857817359577</v>
      </c>
      <c r="S39" s="1"/>
      <c r="T39" s="1"/>
      <c r="U39" s="1"/>
      <c r="V39" s="1"/>
    </row>
    <row r="40" spans="1:22" s="10" customFormat="1" ht="15" customHeight="1" hidden="1" outlineLevel="1">
      <c r="A40" s="12"/>
      <c r="B40" s="19"/>
      <c r="C40" s="11" t="s">
        <v>109</v>
      </c>
      <c r="D40" s="69">
        <f t="shared" si="5"/>
        <v>374.69841999999994</v>
      </c>
      <c r="E40" s="39">
        <f t="shared" si="7"/>
        <v>1417.01915</v>
      </c>
      <c r="F40" s="62" t="str">
        <f t="shared" si="8"/>
        <v>св.200</v>
      </c>
      <c r="G40" s="33">
        <v>91.63716</v>
      </c>
      <c r="H40" s="39">
        <v>645.94581</v>
      </c>
      <c r="I40" s="62" t="str">
        <f t="shared" si="1"/>
        <v>св.200</v>
      </c>
      <c r="J40" s="33"/>
      <c r="K40" s="39">
        <v>0</v>
      </c>
      <c r="L40" s="62" t="str">
        <f t="shared" si="9"/>
        <v> </v>
      </c>
      <c r="M40" s="33">
        <v>114.58592</v>
      </c>
      <c r="N40" s="39">
        <v>109.81013</v>
      </c>
      <c r="O40" s="62">
        <f t="shared" si="10"/>
        <v>0.9583213190590956</v>
      </c>
      <c r="P40" s="33">
        <v>168.47534</v>
      </c>
      <c r="Q40" s="39">
        <v>661.26321</v>
      </c>
      <c r="R40" s="62" t="str">
        <f t="shared" si="11"/>
        <v>св.200</v>
      </c>
      <c r="S40" s="1"/>
      <c r="T40" s="1"/>
      <c r="U40" s="1"/>
      <c r="V40" s="1"/>
    </row>
    <row r="41" spans="1:22" ht="33" customHeight="1" hidden="1" collapsed="1">
      <c r="A41" s="16">
        <v>6</v>
      </c>
      <c r="B41" s="20"/>
      <c r="C41" s="15" t="s">
        <v>108</v>
      </c>
      <c r="D41" s="68">
        <f>SUM(D42:D46)</f>
        <v>2000.4322444444447</v>
      </c>
      <c r="E41" s="68">
        <f>SUM(E42:E46)</f>
        <v>2027.8179400000001</v>
      </c>
      <c r="F41" s="13">
        <f t="shared" si="8"/>
        <v>1.013689889088526</v>
      </c>
      <c r="G41" s="14">
        <f>SUM(G42:G46)</f>
        <v>157.38874444444443</v>
      </c>
      <c r="H41" s="14">
        <f>SUM(H42:H46)</f>
        <v>260.99624</v>
      </c>
      <c r="I41" s="13">
        <f t="shared" si="1"/>
        <v>1.6582903747105453</v>
      </c>
      <c r="J41" s="14">
        <f>SUM(J42:J46)</f>
        <v>0.6951</v>
      </c>
      <c r="K41" s="14">
        <f>SUM(K42:K46)</f>
        <v>0.6651</v>
      </c>
      <c r="L41" s="13">
        <f t="shared" si="9"/>
        <v>0.9568407423392318</v>
      </c>
      <c r="M41" s="14">
        <f>SUM(M42:M46)</f>
        <v>373.04994</v>
      </c>
      <c r="N41" s="14">
        <f>SUM(N42:N46)</f>
        <v>305.89695000000006</v>
      </c>
      <c r="O41" s="13">
        <f t="shared" si="10"/>
        <v>0.8199892754305229</v>
      </c>
      <c r="P41" s="14">
        <f>SUM(P42:P46)</f>
        <v>1469.29846</v>
      </c>
      <c r="Q41" s="14">
        <f>SUM(Q42:Q46)</f>
        <v>1460.2596500000002</v>
      </c>
      <c r="R41" s="13">
        <f t="shared" si="11"/>
        <v>0.9938482137931324</v>
      </c>
      <c r="S41" s="1"/>
      <c r="T41" s="1"/>
      <c r="U41" s="1"/>
      <c r="V41" s="1"/>
    </row>
    <row r="42" spans="1:22" s="10" customFormat="1" ht="15" customHeight="1" hidden="1" outlineLevel="1">
      <c r="A42" s="12"/>
      <c r="B42" s="19"/>
      <c r="C42" s="11" t="s">
        <v>107</v>
      </c>
      <c r="D42" s="69">
        <f t="shared" si="5"/>
        <v>724.0050100000001</v>
      </c>
      <c r="E42" s="39">
        <f>(H42+K42+N42+Q42)</f>
        <v>722.4672400000001</v>
      </c>
      <c r="F42" s="62">
        <f t="shared" si="8"/>
        <v>0.997876022984979</v>
      </c>
      <c r="G42" s="33">
        <v>62.82405</v>
      </c>
      <c r="H42" s="39">
        <v>145.5507</v>
      </c>
      <c r="I42" s="62" t="str">
        <f t="shared" si="1"/>
        <v>св.200</v>
      </c>
      <c r="J42" s="33">
        <v>0.03</v>
      </c>
      <c r="K42" s="39"/>
      <c r="L42" s="62" t="str">
        <f>IF(K42=0," ",IF(K42/J42*100&gt;200,"св.200",K42/J42))</f>
        <v> </v>
      </c>
      <c r="M42" s="33">
        <v>261.71167</v>
      </c>
      <c r="N42" s="39">
        <v>205.76669</v>
      </c>
      <c r="O42" s="62">
        <f t="shared" si="10"/>
        <v>0.7862342936407841</v>
      </c>
      <c r="P42" s="33">
        <v>399.43928999999997</v>
      </c>
      <c r="Q42" s="39">
        <v>371.14985</v>
      </c>
      <c r="R42" s="62">
        <f t="shared" si="11"/>
        <v>0.9291771222605569</v>
      </c>
      <c r="S42" s="1"/>
      <c r="T42" s="1"/>
      <c r="U42" s="1"/>
      <c r="V42" s="1"/>
    </row>
    <row r="43" spans="1:22" s="10" customFormat="1" ht="15" customHeight="1" hidden="1" outlineLevel="1">
      <c r="A43" s="12"/>
      <c r="B43" s="19"/>
      <c r="C43" s="11" t="s">
        <v>106</v>
      </c>
      <c r="D43" s="69">
        <f t="shared" si="5"/>
        <v>386.7343922222222</v>
      </c>
      <c r="E43" s="39">
        <f>(H43+K43+N43+Q43)</f>
        <v>433.40326</v>
      </c>
      <c r="F43" s="62">
        <f t="shared" si="8"/>
        <v>1.120674211335622</v>
      </c>
      <c r="G43" s="33">
        <v>4.986562222222222</v>
      </c>
      <c r="H43" s="39">
        <v>25.37011</v>
      </c>
      <c r="I43" s="62" t="str">
        <f t="shared" si="1"/>
        <v>св.200</v>
      </c>
      <c r="J43" s="33">
        <v>0.6651</v>
      </c>
      <c r="K43" s="39">
        <v>0.6651</v>
      </c>
      <c r="L43" s="62">
        <f t="shared" si="9"/>
        <v>1</v>
      </c>
      <c r="M43" s="33">
        <v>35.41825</v>
      </c>
      <c r="N43" s="39">
        <v>32.97918</v>
      </c>
      <c r="O43" s="62">
        <f t="shared" si="10"/>
        <v>0.9311352198372308</v>
      </c>
      <c r="P43" s="33">
        <v>345.66447999999997</v>
      </c>
      <c r="Q43" s="39">
        <v>374.38887</v>
      </c>
      <c r="R43" s="62">
        <f t="shared" si="11"/>
        <v>1.0830990502697877</v>
      </c>
      <c r="S43" s="1"/>
      <c r="T43" s="1"/>
      <c r="U43" s="1"/>
      <c r="V43" s="1"/>
    </row>
    <row r="44" spans="1:22" s="10" customFormat="1" ht="15" customHeight="1" hidden="1" outlineLevel="1">
      <c r="A44" s="12"/>
      <c r="B44" s="19"/>
      <c r="C44" s="11" t="s">
        <v>105</v>
      </c>
      <c r="D44" s="69">
        <f t="shared" si="5"/>
        <v>149.88396999999998</v>
      </c>
      <c r="E44" s="39">
        <f>(H44+K44+N44+Q44)</f>
        <v>208.63074999999998</v>
      </c>
      <c r="F44" s="62">
        <f t="shared" si="8"/>
        <v>1.3919483851408527</v>
      </c>
      <c r="G44" s="33">
        <v>38.41765</v>
      </c>
      <c r="H44" s="39">
        <v>38.41765</v>
      </c>
      <c r="I44" s="62">
        <f t="shared" si="1"/>
        <v>1</v>
      </c>
      <c r="J44" s="33"/>
      <c r="K44" s="39">
        <v>0</v>
      </c>
      <c r="L44" s="62" t="str">
        <f t="shared" si="9"/>
        <v> </v>
      </c>
      <c r="M44" s="33">
        <v>15.96464</v>
      </c>
      <c r="N44" s="39">
        <v>14.89124</v>
      </c>
      <c r="O44" s="62">
        <f t="shared" si="10"/>
        <v>0.9327639082372042</v>
      </c>
      <c r="P44" s="33">
        <v>95.50168</v>
      </c>
      <c r="Q44" s="39">
        <v>155.32186</v>
      </c>
      <c r="R44" s="62">
        <f t="shared" si="11"/>
        <v>1.6263783003607895</v>
      </c>
      <c r="S44" s="1"/>
      <c r="T44" s="1"/>
      <c r="U44" s="1"/>
      <c r="V44" s="1"/>
    </row>
    <row r="45" spans="1:22" s="10" customFormat="1" ht="15" customHeight="1" hidden="1" outlineLevel="1">
      <c r="A45" s="12"/>
      <c r="B45" s="19"/>
      <c r="C45" s="11" t="s">
        <v>104</v>
      </c>
      <c r="D45" s="69">
        <f t="shared" si="5"/>
        <v>532.3328122222223</v>
      </c>
      <c r="E45" s="39">
        <f>(H45+K45+N45+Q45)</f>
        <v>469.0194200000001</v>
      </c>
      <c r="F45" s="62">
        <f t="shared" si="8"/>
        <v>0.8810642688773578</v>
      </c>
      <c r="G45" s="33">
        <v>50.75533222222222</v>
      </c>
      <c r="H45" s="39">
        <v>51.17613</v>
      </c>
      <c r="I45" s="62">
        <f t="shared" si="1"/>
        <v>1.008290710736271</v>
      </c>
      <c r="J45" s="33"/>
      <c r="K45" s="39">
        <v>0</v>
      </c>
      <c r="L45" s="62" t="str">
        <f t="shared" si="9"/>
        <v> </v>
      </c>
      <c r="M45" s="33">
        <v>22.94848</v>
      </c>
      <c r="N45" s="39">
        <v>17.678639999999998</v>
      </c>
      <c r="O45" s="62">
        <f t="shared" si="10"/>
        <v>0.7703621329168642</v>
      </c>
      <c r="P45" s="33">
        <v>458.629</v>
      </c>
      <c r="Q45" s="39">
        <v>400.16465000000005</v>
      </c>
      <c r="R45" s="62">
        <f t="shared" si="11"/>
        <v>0.8725236520150275</v>
      </c>
      <c r="S45" s="1"/>
      <c r="T45" s="1"/>
      <c r="U45" s="1"/>
      <c r="V45" s="1"/>
    </row>
    <row r="46" spans="1:22" s="10" customFormat="1" ht="15" customHeight="1" hidden="1" outlineLevel="1">
      <c r="A46" s="12"/>
      <c r="B46" s="19"/>
      <c r="C46" s="11" t="s">
        <v>103</v>
      </c>
      <c r="D46" s="69">
        <f t="shared" si="5"/>
        <v>207.47606</v>
      </c>
      <c r="E46" s="39">
        <f>(H46+K46+N46+Q46)</f>
        <v>194.29727</v>
      </c>
      <c r="F46" s="62">
        <f t="shared" si="8"/>
        <v>0.9364804305614827</v>
      </c>
      <c r="G46" s="33">
        <v>0.40514999999999995</v>
      </c>
      <c r="H46" s="39">
        <v>0.48164999999999997</v>
      </c>
      <c r="I46" s="62">
        <f t="shared" si="1"/>
        <v>1.1888189559422437</v>
      </c>
      <c r="J46" s="33"/>
      <c r="K46" s="39">
        <v>0</v>
      </c>
      <c r="L46" s="62" t="str">
        <f t="shared" si="9"/>
        <v> </v>
      </c>
      <c r="M46" s="33">
        <v>37.0069</v>
      </c>
      <c r="N46" s="39">
        <v>34.581199999999995</v>
      </c>
      <c r="O46" s="62">
        <f t="shared" si="10"/>
        <v>0.934452764214241</v>
      </c>
      <c r="P46" s="33">
        <v>170.06401</v>
      </c>
      <c r="Q46" s="39">
        <v>159.23442</v>
      </c>
      <c r="R46" s="62">
        <f t="shared" si="11"/>
        <v>0.9363205066139508</v>
      </c>
      <c r="S46" s="1"/>
      <c r="T46" s="1"/>
      <c r="U46" s="1"/>
      <c r="V46" s="1"/>
    </row>
    <row r="47" spans="1:22" ht="27" customHeight="1" hidden="1" collapsed="1">
      <c r="A47" s="16">
        <v>7</v>
      </c>
      <c r="B47" s="20"/>
      <c r="C47" s="15" t="s">
        <v>158</v>
      </c>
      <c r="D47" s="68">
        <f>SUM(D48:D54)</f>
        <v>4118.430406</v>
      </c>
      <c r="E47" s="68">
        <f>SUM(E48:E54)</f>
        <v>4213.262919999999</v>
      </c>
      <c r="F47" s="13">
        <f t="shared" si="8"/>
        <v>1.0230263728292799</v>
      </c>
      <c r="G47" s="14">
        <f>SUM(G48:G54)</f>
        <v>84.39168000000001</v>
      </c>
      <c r="H47" s="14">
        <f>SUM(H48:H54)</f>
        <v>130.31073</v>
      </c>
      <c r="I47" s="13">
        <f t="shared" si="1"/>
        <v>1.5441182116530918</v>
      </c>
      <c r="J47" s="14">
        <f>SUM(J48:J54)</f>
        <v>27.702636</v>
      </c>
      <c r="K47" s="14">
        <f>SUM(K48:K54)</f>
        <v>443.98984999999993</v>
      </c>
      <c r="L47" s="13" t="str">
        <f t="shared" si="9"/>
        <v>св.200</v>
      </c>
      <c r="M47" s="14">
        <f>SUM(M48:M54)</f>
        <v>1185.0193</v>
      </c>
      <c r="N47" s="14">
        <f>SUM(N48:N54)</f>
        <v>1033.3580699999998</v>
      </c>
      <c r="O47" s="13">
        <f t="shared" si="10"/>
        <v>0.8720179240962572</v>
      </c>
      <c r="P47" s="14">
        <f>SUM(P48:P54)</f>
        <v>2821.31679</v>
      </c>
      <c r="Q47" s="14">
        <f>SUM(Q48:Q54)</f>
        <v>2605.6042700000003</v>
      </c>
      <c r="R47" s="13">
        <f t="shared" si="11"/>
        <v>0.9235419004471315</v>
      </c>
      <c r="S47" s="1"/>
      <c r="T47" s="1"/>
      <c r="U47" s="1"/>
      <c r="V47" s="1"/>
    </row>
    <row r="48" spans="1:22" s="10" customFormat="1" ht="15" customHeight="1" hidden="1" outlineLevel="1">
      <c r="A48" s="12"/>
      <c r="B48" s="19"/>
      <c r="C48" s="11" t="s">
        <v>157</v>
      </c>
      <c r="D48" s="69">
        <f aca="true" t="shared" si="12" ref="D48:D54">G48+J48+M48+P48</f>
        <v>1476.68664</v>
      </c>
      <c r="E48" s="39">
        <f aca="true" t="shared" si="13" ref="E48:E54">(H48+K48+N48+Q48)</f>
        <v>1395.3038299999998</v>
      </c>
      <c r="F48" s="62">
        <f t="shared" si="8"/>
        <v>0.9448882330241709</v>
      </c>
      <c r="G48" s="33">
        <v>25.52219</v>
      </c>
      <c r="H48" s="39">
        <v>76.23358</v>
      </c>
      <c r="I48" s="62" t="str">
        <f aca="true" t="shared" si="14" ref="I48:I54">IF(G48=0," ",IF(H48/G48*100&gt;200,"св.200",H48/G48))</f>
        <v>св.200</v>
      </c>
      <c r="J48" s="33"/>
      <c r="K48" s="39"/>
      <c r="L48" s="62" t="str">
        <f t="shared" si="9"/>
        <v> </v>
      </c>
      <c r="M48" s="33">
        <v>744.1336</v>
      </c>
      <c r="N48" s="39">
        <v>640.4518</v>
      </c>
      <c r="O48" s="62">
        <f t="shared" si="10"/>
        <v>0.8606677618105136</v>
      </c>
      <c r="P48" s="33">
        <v>707.03085</v>
      </c>
      <c r="Q48" s="39">
        <v>678.6184499999999</v>
      </c>
      <c r="R48" s="62">
        <f t="shared" si="11"/>
        <v>0.9598144833425585</v>
      </c>
      <c r="S48" s="1"/>
      <c r="T48" s="1"/>
      <c r="U48" s="1"/>
      <c r="V48" s="1"/>
    </row>
    <row r="49" spans="1:22" s="10" customFormat="1" ht="15" customHeight="1" hidden="1" outlineLevel="1">
      <c r="A49" s="12"/>
      <c r="B49" s="19"/>
      <c r="C49" s="11" t="s">
        <v>102</v>
      </c>
      <c r="D49" s="69">
        <f t="shared" si="12"/>
        <v>828.9858800000001</v>
      </c>
      <c r="E49" s="39">
        <f t="shared" si="13"/>
        <v>799.3888900000001</v>
      </c>
      <c r="F49" s="62">
        <f t="shared" si="8"/>
        <v>0.9642973532914698</v>
      </c>
      <c r="G49" s="33">
        <v>0</v>
      </c>
      <c r="H49" s="39">
        <v>0</v>
      </c>
      <c r="I49" s="62" t="str">
        <f>IF(G49=0," ",IF(H49/G49*100&gt;200,"св.200",H49/G49))</f>
        <v> </v>
      </c>
      <c r="J49" s="33">
        <v>16.5723</v>
      </c>
      <c r="K49" s="39">
        <v>16.5723</v>
      </c>
      <c r="L49" s="62">
        <f t="shared" si="9"/>
        <v>1</v>
      </c>
      <c r="M49" s="33">
        <v>52.8688</v>
      </c>
      <c r="N49" s="39">
        <v>34.20017</v>
      </c>
      <c r="O49" s="62">
        <f t="shared" si="10"/>
        <v>0.6468875783070545</v>
      </c>
      <c r="P49" s="33">
        <v>759.5447800000001</v>
      </c>
      <c r="Q49" s="39">
        <v>748.6164200000001</v>
      </c>
      <c r="R49" s="62">
        <f t="shared" si="11"/>
        <v>0.9856119608905745</v>
      </c>
      <c r="S49" s="1"/>
      <c r="T49" s="1"/>
      <c r="U49" s="1"/>
      <c r="V49" s="1"/>
    </row>
    <row r="50" spans="1:22" s="10" customFormat="1" ht="15" customHeight="1" hidden="1" outlineLevel="1">
      <c r="A50" s="12"/>
      <c r="B50" s="19"/>
      <c r="C50" s="11" t="s">
        <v>101</v>
      </c>
      <c r="D50" s="69">
        <f t="shared" si="12"/>
        <v>378.40054</v>
      </c>
      <c r="E50" s="39">
        <f t="shared" si="13"/>
        <v>228.96587999999997</v>
      </c>
      <c r="F50" s="62">
        <f t="shared" si="8"/>
        <v>0.6050886713850884</v>
      </c>
      <c r="G50" s="33">
        <v>0.39045</v>
      </c>
      <c r="H50" s="39">
        <v>0.39044999999999996</v>
      </c>
      <c r="I50" s="62">
        <f t="shared" si="14"/>
        <v>0.9999999999999999</v>
      </c>
      <c r="J50" s="33"/>
      <c r="K50" s="39">
        <v>1.0630899999999999</v>
      </c>
      <c r="L50" s="62" t="str">
        <f t="shared" si="9"/>
        <v> </v>
      </c>
      <c r="M50" s="33">
        <v>72.35716000000001</v>
      </c>
      <c r="N50" s="39">
        <v>49.00844</v>
      </c>
      <c r="O50" s="62">
        <f t="shared" si="10"/>
        <v>0.6773129293631756</v>
      </c>
      <c r="P50" s="33">
        <v>305.65292999999997</v>
      </c>
      <c r="Q50" s="39">
        <v>178.5039</v>
      </c>
      <c r="R50" s="62">
        <f t="shared" si="11"/>
        <v>0.5840084699989626</v>
      </c>
      <c r="S50" s="1"/>
      <c r="T50" s="1"/>
      <c r="U50" s="1"/>
      <c r="V50" s="1"/>
    </row>
    <row r="51" spans="1:22" s="10" customFormat="1" ht="15" customHeight="1" hidden="1" outlineLevel="1">
      <c r="A51" s="12"/>
      <c r="B51" s="19"/>
      <c r="C51" s="11" t="s">
        <v>100</v>
      </c>
      <c r="D51" s="69">
        <f t="shared" si="12"/>
        <v>410.62068999999997</v>
      </c>
      <c r="E51" s="39">
        <f t="shared" si="13"/>
        <v>387.3799</v>
      </c>
      <c r="F51" s="62">
        <f t="shared" si="8"/>
        <v>0.9434008305816253</v>
      </c>
      <c r="G51" s="33">
        <v>2.48718</v>
      </c>
      <c r="H51" s="39">
        <v>1.13428</v>
      </c>
      <c r="I51" s="62">
        <f t="shared" si="14"/>
        <v>0.4560506276184273</v>
      </c>
      <c r="J51" s="33"/>
      <c r="K51" s="39">
        <v>0</v>
      </c>
      <c r="L51" s="62" t="str">
        <f>IF(K51=0," ",IF(K51/J51*100&gt;200,"св.200",K51/J51))</f>
        <v> </v>
      </c>
      <c r="M51" s="33">
        <v>132.68631</v>
      </c>
      <c r="N51" s="39">
        <v>132.49831</v>
      </c>
      <c r="O51" s="62">
        <f t="shared" si="10"/>
        <v>0.9985831243630184</v>
      </c>
      <c r="P51" s="33">
        <v>275.4472</v>
      </c>
      <c r="Q51" s="39">
        <v>253.74731</v>
      </c>
      <c r="R51" s="62">
        <f t="shared" si="11"/>
        <v>0.9212194206366955</v>
      </c>
      <c r="S51" s="1"/>
      <c r="T51" s="1"/>
      <c r="U51" s="1"/>
      <c r="V51" s="1"/>
    </row>
    <row r="52" spans="1:22" s="10" customFormat="1" ht="15" customHeight="1" hidden="1" outlineLevel="1">
      <c r="A52" s="12"/>
      <c r="B52" s="19"/>
      <c r="C52" s="11" t="s">
        <v>99</v>
      </c>
      <c r="D52" s="69">
        <f t="shared" si="12"/>
        <v>328.51954111111115</v>
      </c>
      <c r="E52" s="39">
        <f t="shared" si="13"/>
        <v>733.98201</v>
      </c>
      <c r="F52" s="62" t="str">
        <f t="shared" si="8"/>
        <v>св.200</v>
      </c>
      <c r="G52" s="33">
        <v>0.6460711111111112</v>
      </c>
      <c r="H52" s="39">
        <v>0.66132</v>
      </c>
      <c r="I52" s="62">
        <f t="shared" si="14"/>
        <v>1.0236024930176244</v>
      </c>
      <c r="J52" s="33"/>
      <c r="K52" s="39">
        <v>415.22411999999997</v>
      </c>
      <c r="L52" s="62" t="str">
        <f t="shared" si="9"/>
        <v> </v>
      </c>
      <c r="M52" s="33">
        <v>107.59228</v>
      </c>
      <c r="N52" s="39">
        <v>106.66852</v>
      </c>
      <c r="O52" s="62">
        <f t="shared" si="10"/>
        <v>0.99141425388513</v>
      </c>
      <c r="P52" s="33">
        <v>220.28119</v>
      </c>
      <c r="Q52" s="39">
        <v>211.42804999999998</v>
      </c>
      <c r="R52" s="62">
        <f t="shared" si="11"/>
        <v>0.959809823072047</v>
      </c>
      <c r="S52" s="1"/>
      <c r="T52" s="1"/>
      <c r="U52" s="1"/>
      <c r="V52" s="1"/>
    </row>
    <row r="53" spans="1:22" s="10" customFormat="1" ht="15" customHeight="1" hidden="1" outlineLevel="1">
      <c r="A53" s="12"/>
      <c r="B53" s="19"/>
      <c r="C53" s="11" t="s">
        <v>98</v>
      </c>
      <c r="D53" s="69">
        <f t="shared" si="12"/>
        <v>514.7192184444444</v>
      </c>
      <c r="E53" s="39">
        <f t="shared" si="13"/>
        <v>478.2795</v>
      </c>
      <c r="F53" s="62">
        <f t="shared" si="8"/>
        <v>0.929204667052125</v>
      </c>
      <c r="G53" s="33">
        <v>12.194224444444444</v>
      </c>
      <c r="H53" s="39">
        <v>8.739540000000002</v>
      </c>
      <c r="I53" s="62">
        <f t="shared" si="14"/>
        <v>0.7166950255685708</v>
      </c>
      <c r="J53" s="33">
        <v>0.40136400000000005</v>
      </c>
      <c r="K53" s="39">
        <v>0.40137</v>
      </c>
      <c r="L53" s="62">
        <f t="shared" si="9"/>
        <v>1.0000149490238286</v>
      </c>
      <c r="M53" s="33">
        <v>65.59871000000001</v>
      </c>
      <c r="N53" s="39">
        <v>61.387370000000004</v>
      </c>
      <c r="O53" s="62">
        <f t="shared" si="10"/>
        <v>0.9358014814620591</v>
      </c>
      <c r="P53" s="33">
        <v>436.52492</v>
      </c>
      <c r="Q53" s="39">
        <v>407.75122</v>
      </c>
      <c r="R53" s="62">
        <f t="shared" si="11"/>
        <v>0.9340846337020118</v>
      </c>
      <c r="S53" s="1"/>
      <c r="T53" s="1"/>
      <c r="U53" s="1"/>
      <c r="V53" s="1"/>
    </row>
    <row r="54" spans="1:22" s="10" customFormat="1" ht="15" customHeight="1" hidden="1" outlineLevel="1">
      <c r="A54" s="12"/>
      <c r="B54" s="19"/>
      <c r="C54" s="11" t="s">
        <v>97</v>
      </c>
      <c r="D54" s="69">
        <f t="shared" si="12"/>
        <v>180.49789644444445</v>
      </c>
      <c r="E54" s="39">
        <f t="shared" si="13"/>
        <v>189.96291</v>
      </c>
      <c r="F54" s="62">
        <f t="shared" si="8"/>
        <v>1.05243835934935</v>
      </c>
      <c r="G54" s="33">
        <v>43.151564444444446</v>
      </c>
      <c r="H54" s="39">
        <v>43.151559999999996</v>
      </c>
      <c r="I54" s="62">
        <f t="shared" si="14"/>
        <v>0.9999998970038628</v>
      </c>
      <c r="J54" s="33">
        <v>10.728971999999997</v>
      </c>
      <c r="K54" s="39">
        <v>10.728969999999999</v>
      </c>
      <c r="L54" s="62">
        <f t="shared" si="9"/>
        <v>0.9999998135888509</v>
      </c>
      <c r="M54" s="33">
        <v>9.782440000000001</v>
      </c>
      <c r="N54" s="39">
        <v>9.14346</v>
      </c>
      <c r="O54" s="62">
        <f t="shared" si="10"/>
        <v>0.9346809180531644</v>
      </c>
      <c r="P54" s="33">
        <v>116.83492</v>
      </c>
      <c r="Q54" s="39">
        <v>126.93892</v>
      </c>
      <c r="R54" s="62">
        <f t="shared" si="11"/>
        <v>1.0864809938672444</v>
      </c>
      <c r="S54" s="1"/>
      <c r="T54" s="1"/>
      <c r="U54" s="1"/>
      <c r="V54" s="1"/>
    </row>
    <row r="55" spans="1:22" ht="33" customHeight="1" hidden="1" collapsed="1">
      <c r="A55" s="16">
        <v>8</v>
      </c>
      <c r="B55" s="20"/>
      <c r="C55" s="15" t="s">
        <v>170</v>
      </c>
      <c r="D55" s="68">
        <f>SUM(D56:D61)</f>
        <v>12392.477912222224</v>
      </c>
      <c r="E55" s="68">
        <f>SUM(E56:E61)</f>
        <v>12390.25637</v>
      </c>
      <c r="F55" s="13">
        <f t="shared" si="8"/>
        <v>0.9998207346232157</v>
      </c>
      <c r="G55" s="14">
        <f>SUM(G56:G61)</f>
        <v>815.7760122222222</v>
      </c>
      <c r="H55" s="14">
        <f>SUM(H56:H61)</f>
        <v>836.7951999999999</v>
      </c>
      <c r="I55" s="13">
        <f aca="true" t="shared" si="15" ref="I55:I77">IF(G55=0," ",IF(H55/G55*100&gt;200,"св.200",H55/G55))</f>
        <v>1.0257658811522543</v>
      </c>
      <c r="J55" s="14">
        <f>SUM(J56:J61)</f>
        <v>0</v>
      </c>
      <c r="K55" s="14">
        <f>SUM(K56:K61)</f>
        <v>0.49124</v>
      </c>
      <c r="L55" s="13" t="str">
        <f t="shared" si="9"/>
        <v> </v>
      </c>
      <c r="M55" s="14">
        <f>SUM(M56:M61)</f>
        <v>1238.03631</v>
      </c>
      <c r="N55" s="14">
        <f>SUM(N56:N61)</f>
        <v>983.7105300000001</v>
      </c>
      <c r="O55" s="13">
        <f t="shared" si="10"/>
        <v>0.7945732464017958</v>
      </c>
      <c r="P55" s="14">
        <f>SUM(P56:P61)</f>
        <v>10338.629590000002</v>
      </c>
      <c r="Q55" s="14">
        <f>SUM(Q56:Q61)</f>
        <v>10569.259399999999</v>
      </c>
      <c r="R55" s="13">
        <f t="shared" si="11"/>
        <v>1.022307580322161</v>
      </c>
      <c r="S55" s="1"/>
      <c r="T55" s="1"/>
      <c r="U55" s="1"/>
      <c r="V55" s="1"/>
    </row>
    <row r="56" spans="1:22" s="10" customFormat="1" ht="15" customHeight="1" hidden="1" outlineLevel="1">
      <c r="A56" s="12"/>
      <c r="B56" s="19"/>
      <c r="C56" s="11" t="s">
        <v>204</v>
      </c>
      <c r="D56" s="69">
        <f>G56+J56+M56+P56+0.036</f>
        <v>3835.0630100000003</v>
      </c>
      <c r="E56" s="39">
        <f aca="true" t="shared" si="16" ref="E56:E61">(H56+K56+N56+Q56)</f>
        <v>4438.37035</v>
      </c>
      <c r="F56" s="62">
        <f t="shared" si="8"/>
        <v>1.1573135404625332</v>
      </c>
      <c r="G56" s="33">
        <v>780.74984</v>
      </c>
      <c r="H56" s="39">
        <v>789.9533299999999</v>
      </c>
      <c r="I56" s="62">
        <f t="shared" si="15"/>
        <v>1.0117880139431088</v>
      </c>
      <c r="J56" s="33"/>
      <c r="K56" s="39"/>
      <c r="L56" s="62">
        <f>IF(K56=0," ",IF(K56/J56*100&gt;200,"св.200",K56/J56))</f>
      </c>
      <c r="M56" s="33">
        <v>736.64143</v>
      </c>
      <c r="N56" s="39">
        <v>508.95473</v>
      </c>
      <c r="O56" s="62">
        <f t="shared" si="10"/>
        <v>0.6909124429778541</v>
      </c>
      <c r="P56" s="33">
        <v>2317.63574</v>
      </c>
      <c r="Q56" s="39">
        <v>3139.46229</v>
      </c>
      <c r="R56" s="62">
        <f t="shared" si="11"/>
        <v>1.3545969436940077</v>
      </c>
      <c r="S56" s="1"/>
      <c r="T56" s="1"/>
      <c r="U56" s="1"/>
      <c r="V56" s="1"/>
    </row>
    <row r="57" spans="1:22" s="10" customFormat="1" ht="15" customHeight="1" hidden="1" outlineLevel="1">
      <c r="A57" s="12"/>
      <c r="B57" s="19"/>
      <c r="C57" s="11" t="s">
        <v>96</v>
      </c>
      <c r="D57" s="69">
        <f aca="true" t="shared" si="17" ref="D57:D73">G57+J57+M57+P57</f>
        <v>318.27564</v>
      </c>
      <c r="E57" s="39">
        <f t="shared" si="16"/>
        <v>306.88991999999996</v>
      </c>
      <c r="F57" s="62">
        <f t="shared" si="8"/>
        <v>0.9642268569470159</v>
      </c>
      <c r="G57" s="33">
        <v>1.08425</v>
      </c>
      <c r="H57" s="39">
        <v>1.13455</v>
      </c>
      <c r="I57" s="62">
        <f t="shared" si="15"/>
        <v>1.0463915148720313</v>
      </c>
      <c r="J57" s="33"/>
      <c r="K57" s="39">
        <v>0</v>
      </c>
      <c r="L57" s="62">
        <f t="shared" si="9"/>
      </c>
      <c r="M57" s="33">
        <v>49.09574</v>
      </c>
      <c r="N57" s="39">
        <v>47.6286</v>
      </c>
      <c r="O57" s="62">
        <f t="shared" si="10"/>
        <v>0.9701167555474263</v>
      </c>
      <c r="P57" s="33">
        <v>268.09565000000003</v>
      </c>
      <c r="Q57" s="39">
        <v>258.12676999999996</v>
      </c>
      <c r="R57" s="62">
        <f t="shared" si="11"/>
        <v>0.9628159576628712</v>
      </c>
      <c r="S57" s="1"/>
      <c r="T57" s="1"/>
      <c r="U57" s="1"/>
      <c r="V57" s="1"/>
    </row>
    <row r="58" spans="1:22" s="10" customFormat="1" ht="15" customHeight="1" hidden="1" outlineLevel="1">
      <c r="A58" s="12"/>
      <c r="B58" s="19"/>
      <c r="C58" s="11" t="s">
        <v>95</v>
      </c>
      <c r="D58" s="69">
        <f t="shared" si="17"/>
        <v>586.4858922222222</v>
      </c>
      <c r="E58" s="39">
        <f t="shared" si="16"/>
        <v>507.25986</v>
      </c>
      <c r="F58" s="62">
        <f t="shared" si="8"/>
        <v>0.8649140017298096</v>
      </c>
      <c r="G58" s="33">
        <v>0.5544122222222222</v>
      </c>
      <c r="H58" s="39">
        <v>4.95526</v>
      </c>
      <c r="I58" s="62" t="str">
        <f t="shared" si="15"/>
        <v>св.200</v>
      </c>
      <c r="J58" s="33"/>
      <c r="K58" s="39">
        <v>0.49113</v>
      </c>
      <c r="L58" s="62">
        <f t="shared" si="9"/>
      </c>
      <c r="M58" s="33">
        <v>90.93351</v>
      </c>
      <c r="N58" s="39">
        <v>78.28894</v>
      </c>
      <c r="O58" s="62">
        <f t="shared" si="10"/>
        <v>0.8609470810045713</v>
      </c>
      <c r="P58" s="33">
        <v>494.99796999999995</v>
      </c>
      <c r="Q58" s="39">
        <v>423.52453</v>
      </c>
      <c r="R58" s="62">
        <f t="shared" si="11"/>
        <v>0.8556086199707043</v>
      </c>
      <c r="S58" s="1"/>
      <c r="T58" s="1"/>
      <c r="U58" s="1"/>
      <c r="V58" s="1"/>
    </row>
    <row r="59" spans="1:22" s="10" customFormat="1" ht="15" customHeight="1" hidden="1" outlineLevel="1">
      <c r="A59" s="12"/>
      <c r="B59" s="19"/>
      <c r="C59" s="11" t="s">
        <v>94</v>
      </c>
      <c r="D59" s="69">
        <f t="shared" si="17"/>
        <v>1865.5394600000002</v>
      </c>
      <c r="E59" s="39">
        <f t="shared" si="16"/>
        <v>156.25546000000003</v>
      </c>
      <c r="F59" s="62">
        <f t="shared" si="8"/>
        <v>0.08375886082838474</v>
      </c>
      <c r="G59" s="33">
        <v>0</v>
      </c>
      <c r="H59" s="39">
        <v>0</v>
      </c>
      <c r="I59" s="62">
        <f t="shared" si="15"/>
      </c>
      <c r="J59" s="33"/>
      <c r="K59" s="39">
        <v>0</v>
      </c>
      <c r="L59" s="62">
        <f t="shared" si="9"/>
      </c>
      <c r="M59" s="33">
        <v>83.18163</v>
      </c>
      <c r="N59" s="39">
        <v>81.70247</v>
      </c>
      <c r="O59" s="62">
        <f t="shared" si="10"/>
        <v>0.982217708405089</v>
      </c>
      <c r="P59" s="33">
        <v>1782.3578300000001</v>
      </c>
      <c r="Q59" s="39">
        <v>74.55299000000001</v>
      </c>
      <c r="R59" s="62">
        <f t="shared" si="11"/>
        <v>0.041828295500011915</v>
      </c>
      <c r="S59" s="1"/>
      <c r="T59" s="1"/>
      <c r="U59" s="1"/>
      <c r="V59" s="1"/>
    </row>
    <row r="60" spans="1:22" s="10" customFormat="1" ht="15" customHeight="1" hidden="1" outlineLevel="1">
      <c r="A60" s="12"/>
      <c r="B60" s="19"/>
      <c r="C60" s="11" t="s">
        <v>93</v>
      </c>
      <c r="D60" s="69">
        <f t="shared" si="17"/>
        <v>4583.600775555556</v>
      </c>
      <c r="E60" s="39">
        <f t="shared" si="16"/>
        <v>4517.212909999999</v>
      </c>
      <c r="F60" s="62">
        <f t="shared" si="8"/>
        <v>0.9855162199313683</v>
      </c>
      <c r="G60" s="33">
        <v>19.106285555555555</v>
      </c>
      <c r="H60" s="39">
        <v>29.07432</v>
      </c>
      <c r="I60" s="62">
        <f t="shared" si="15"/>
        <v>1.521714930694419</v>
      </c>
      <c r="J60" s="33"/>
      <c r="K60" s="39">
        <v>0</v>
      </c>
      <c r="L60" s="62">
        <f t="shared" si="9"/>
      </c>
      <c r="M60" s="33">
        <v>165.43471</v>
      </c>
      <c r="N60" s="39">
        <v>156.7338</v>
      </c>
      <c r="O60" s="62">
        <f t="shared" si="10"/>
        <v>0.9474057771794081</v>
      </c>
      <c r="P60" s="33">
        <v>4399.0597800000005</v>
      </c>
      <c r="Q60" s="39">
        <v>4331.40479</v>
      </c>
      <c r="R60" s="62">
        <f t="shared" si="11"/>
        <v>0.984620579536657</v>
      </c>
      <c r="S60" s="1"/>
      <c r="T60" s="1"/>
      <c r="U60" s="1"/>
      <c r="V60" s="1"/>
    </row>
    <row r="61" spans="1:22" s="10" customFormat="1" ht="15" customHeight="1" hidden="1" outlineLevel="1">
      <c r="A61" s="12"/>
      <c r="B61" s="19"/>
      <c r="C61" s="11" t="s">
        <v>92</v>
      </c>
      <c r="D61" s="69">
        <f t="shared" si="17"/>
        <v>1203.5131344444446</v>
      </c>
      <c r="E61" s="39">
        <f t="shared" si="16"/>
        <v>2464.2678699999997</v>
      </c>
      <c r="F61" s="62" t="str">
        <f t="shared" si="8"/>
        <v>св.200</v>
      </c>
      <c r="G61" s="33">
        <v>14.281224444444444</v>
      </c>
      <c r="H61" s="39">
        <v>11.67774</v>
      </c>
      <c r="I61" s="62">
        <f t="shared" si="15"/>
        <v>0.8176987936453006</v>
      </c>
      <c r="J61" s="33"/>
      <c r="K61" s="39">
        <v>0.00011</v>
      </c>
      <c r="L61" s="62">
        <f t="shared" si="9"/>
      </c>
      <c r="M61" s="33">
        <v>112.74928999999999</v>
      </c>
      <c r="N61" s="39">
        <v>110.40199000000001</v>
      </c>
      <c r="O61" s="62">
        <f t="shared" si="10"/>
        <v>0.979181243624683</v>
      </c>
      <c r="P61" s="33">
        <v>1076.4826200000002</v>
      </c>
      <c r="Q61" s="39">
        <v>2342.18803</v>
      </c>
      <c r="R61" s="62" t="str">
        <f t="shared" si="11"/>
        <v>св.200</v>
      </c>
      <c r="S61" s="1"/>
      <c r="T61" s="1"/>
      <c r="U61" s="1"/>
      <c r="V61" s="1"/>
    </row>
    <row r="62" spans="1:22" ht="30" customHeight="1" collapsed="1">
      <c r="A62" s="16">
        <v>9</v>
      </c>
      <c r="B62" s="20"/>
      <c r="C62" s="15" t="s">
        <v>156</v>
      </c>
      <c r="D62" s="68">
        <f>SUM(D63:D64,D65:D66,D67)</f>
        <v>10381.145582222223</v>
      </c>
      <c r="E62" s="68">
        <f>SUM(E63:E64,E65:E66,E67)</f>
        <v>11298.31333</v>
      </c>
      <c r="F62" s="13">
        <f t="shared" si="8"/>
        <v>1.0883493772930448</v>
      </c>
      <c r="G62" s="14">
        <f>SUM(G63:G64,G65:G66,G67)</f>
        <v>545.7898822222223</v>
      </c>
      <c r="H62" s="14">
        <f>SUM(H63:H64,H65:H66,H67)</f>
        <v>754.45098</v>
      </c>
      <c r="I62" s="13">
        <f t="shared" si="15"/>
        <v>1.3823103076374357</v>
      </c>
      <c r="J62" s="14">
        <f>SUM(J63:J64,J65:J66,J67)</f>
        <v>1.3676000000000001</v>
      </c>
      <c r="K62" s="14">
        <f>SUM(K63:K64,K65:K66,K67)</f>
        <v>2.63979</v>
      </c>
      <c r="L62" s="13">
        <f t="shared" si="9"/>
        <v>1.9302354489616846</v>
      </c>
      <c r="M62" s="14">
        <f>SUM(M63:M64,M65:M66,M67)</f>
        <v>1123.5891299999998</v>
      </c>
      <c r="N62" s="14">
        <f>SUM(N63:N64,N65:N66,N67)</f>
        <v>1090.8786</v>
      </c>
      <c r="O62" s="13">
        <f t="shared" si="10"/>
        <v>0.970887463106732</v>
      </c>
      <c r="P62" s="14">
        <f>SUM(P63:P64,P65:P66,P67)</f>
        <v>8710.39897</v>
      </c>
      <c r="Q62" s="14">
        <f>SUM(Q63:Q64,Q65:Q66,Q67)</f>
        <v>9450.34396</v>
      </c>
      <c r="R62" s="13">
        <f t="shared" si="11"/>
        <v>1.0849496093747817</v>
      </c>
      <c r="S62" s="1"/>
      <c r="T62" s="1"/>
      <c r="U62" s="1"/>
      <c r="V62" s="1"/>
    </row>
    <row r="63" spans="1:22" s="10" customFormat="1" ht="15" customHeight="1" outlineLevel="1">
      <c r="A63" s="12"/>
      <c r="B63" s="19"/>
      <c r="C63" s="11" t="s">
        <v>173</v>
      </c>
      <c r="D63" s="69">
        <f t="shared" si="17"/>
        <v>1737.0212900000001</v>
      </c>
      <c r="E63" s="39">
        <f>(H63+K63+N63+Q63)</f>
        <v>1803.9069800000002</v>
      </c>
      <c r="F63" s="62">
        <f>IF(E63=0," ",IF(E63/D63*100&gt;200,"св.200",E63/D63))</f>
        <v>1.0385059701830137</v>
      </c>
      <c r="G63" s="33">
        <v>407.59015000000005</v>
      </c>
      <c r="H63" s="39">
        <v>614.19285</v>
      </c>
      <c r="I63" s="62">
        <f t="shared" si="15"/>
        <v>1.5068883534108957</v>
      </c>
      <c r="J63" s="33">
        <v>1.1</v>
      </c>
      <c r="K63" s="39">
        <v>1.1</v>
      </c>
      <c r="L63" s="62">
        <f t="shared" si="9"/>
        <v>1</v>
      </c>
      <c r="M63" s="33">
        <v>279.90389</v>
      </c>
      <c r="N63" s="39">
        <v>350.07776</v>
      </c>
      <c r="O63" s="62">
        <f t="shared" si="10"/>
        <v>1.2507070194701475</v>
      </c>
      <c r="P63" s="33">
        <v>1048.42725</v>
      </c>
      <c r="Q63" s="39">
        <v>838.53637</v>
      </c>
      <c r="R63" s="62">
        <f>IF(Q63=0," ",IF(Q63/P63*100&gt;200,"св.200",Q63/P63))</f>
        <v>0.79980405888916</v>
      </c>
      <c r="S63" s="1"/>
      <c r="T63" s="1"/>
      <c r="U63" s="1"/>
      <c r="V63" s="1"/>
    </row>
    <row r="64" spans="1:22" s="60" customFormat="1" ht="15" customHeight="1" outlineLevel="1">
      <c r="A64" s="58"/>
      <c r="B64" s="59"/>
      <c r="C64" s="11" t="s">
        <v>91</v>
      </c>
      <c r="D64" s="69">
        <f t="shared" si="17"/>
        <v>2193.877118888889</v>
      </c>
      <c r="E64" s="39">
        <f>(H64+K64+N64+Q64)</f>
        <v>1749.79578</v>
      </c>
      <c r="F64" s="62">
        <f>IF(E64=0," ",IF(E64/D64*100&gt;200,"св.200",E64/D64))</f>
        <v>0.7975814893799528</v>
      </c>
      <c r="G64" s="72">
        <v>117.9824188888889</v>
      </c>
      <c r="H64" s="66">
        <v>98.22417999999999</v>
      </c>
      <c r="I64" s="62">
        <f t="shared" si="15"/>
        <v>0.8325323461328893</v>
      </c>
      <c r="J64" s="72"/>
      <c r="K64" s="66">
        <v>1.2410999999999999</v>
      </c>
      <c r="L64" s="65" t="str">
        <f t="shared" si="9"/>
        <v> </v>
      </c>
      <c r="M64" s="72">
        <v>343.29593</v>
      </c>
      <c r="N64" s="66">
        <v>335.08436</v>
      </c>
      <c r="O64" s="62">
        <f t="shared" si="10"/>
        <v>0.9760801999604248</v>
      </c>
      <c r="P64" s="72">
        <v>1732.59877</v>
      </c>
      <c r="Q64" s="66">
        <v>1315.24614</v>
      </c>
      <c r="R64" s="62">
        <f>IF(Q64=0," ",IF(Q64/P64*100&gt;200,"св.200",Q64/P64))</f>
        <v>0.7591175538004105</v>
      </c>
      <c r="S64" s="3"/>
      <c r="T64" s="3"/>
      <c r="U64" s="3"/>
      <c r="V64" s="3"/>
    </row>
    <row r="65" spans="1:22" s="10" customFormat="1" ht="15" customHeight="1" outlineLevel="1">
      <c r="A65" s="12"/>
      <c r="B65" s="19"/>
      <c r="C65" s="11" t="s">
        <v>90</v>
      </c>
      <c r="D65" s="69">
        <f t="shared" si="17"/>
        <v>685.7539366666666</v>
      </c>
      <c r="E65" s="39">
        <f>(H65+K65+N65+Q65)</f>
        <v>629.3835300000001</v>
      </c>
      <c r="F65" s="62">
        <f>IF(E65=0," ",IF(E65/D65*100&gt;200,"св.200",E65/D65))</f>
        <v>0.9177979102232011</v>
      </c>
      <c r="G65" s="33">
        <v>12.669836666666669</v>
      </c>
      <c r="H65" s="39">
        <v>31.34998</v>
      </c>
      <c r="I65" s="62" t="str">
        <f t="shared" si="15"/>
        <v>св.200</v>
      </c>
      <c r="J65" s="33"/>
      <c r="K65" s="39">
        <v>0.28099</v>
      </c>
      <c r="L65" s="62" t="str">
        <f t="shared" si="9"/>
        <v> </v>
      </c>
      <c r="M65" s="33">
        <v>291.31262</v>
      </c>
      <c r="N65" s="39">
        <v>253.11304</v>
      </c>
      <c r="O65" s="62">
        <f t="shared" si="10"/>
        <v>0.8688708371096316</v>
      </c>
      <c r="P65" s="33">
        <v>381.77148</v>
      </c>
      <c r="Q65" s="39">
        <v>344.63952</v>
      </c>
      <c r="R65" s="62">
        <f>IF(Q65=0," ",IF(Q65/P65*100&gt;200,"св.200",Q65/P65))</f>
        <v>0.902737732006592</v>
      </c>
      <c r="S65" s="1"/>
      <c r="T65" s="1"/>
      <c r="U65" s="1"/>
      <c r="V65" s="1"/>
    </row>
    <row r="66" spans="1:22" s="60" customFormat="1" ht="15" customHeight="1" outlineLevel="1">
      <c r="A66" s="58"/>
      <c r="B66" s="59"/>
      <c r="C66" s="11" t="s">
        <v>162</v>
      </c>
      <c r="D66" s="69">
        <f t="shared" si="17"/>
        <v>4942.112554444445</v>
      </c>
      <c r="E66" s="39">
        <f>(H66+K66+N66+Q66)</f>
        <v>6454.85631</v>
      </c>
      <c r="F66" s="62">
        <f>IF(E66=0," ",IF(E66/D66*100&gt;200,"св.200",E66/D66))</f>
        <v>1.3060925340915484</v>
      </c>
      <c r="G66" s="72">
        <v>0.9517544444444446</v>
      </c>
      <c r="H66" s="66">
        <v>3.0105999999999997</v>
      </c>
      <c r="I66" s="62" t="str">
        <f t="shared" si="15"/>
        <v>св.200</v>
      </c>
      <c r="J66" s="72"/>
      <c r="K66" s="66">
        <v>0.0177</v>
      </c>
      <c r="L66" s="62" t="str">
        <f>IF(J66=0," ",IF(K66/J66*100&gt;200,"св.200",K66/J66))</f>
        <v> </v>
      </c>
      <c r="M66" s="72">
        <v>24.884700000000002</v>
      </c>
      <c r="N66" s="66">
        <v>22.94617</v>
      </c>
      <c r="O66" s="62">
        <f t="shared" si="10"/>
        <v>0.9220995230000762</v>
      </c>
      <c r="P66" s="72">
        <v>4916.2761</v>
      </c>
      <c r="Q66" s="66">
        <v>6428.88184</v>
      </c>
      <c r="R66" s="62">
        <f>IF(Q66=0," ",IF(Q66/P66*100&gt;200,"св.200",Q66/P66))</f>
        <v>1.3076730657987252</v>
      </c>
      <c r="S66" s="3"/>
      <c r="T66" s="3"/>
      <c r="U66" s="3"/>
      <c r="V66" s="3"/>
    </row>
    <row r="67" spans="1:22" s="60" customFormat="1" ht="15" customHeight="1" outlineLevel="1">
      <c r="A67" s="58"/>
      <c r="B67" s="59"/>
      <c r="C67" s="11" t="s">
        <v>163</v>
      </c>
      <c r="D67" s="69">
        <f t="shared" si="17"/>
        <v>822.3806822222223</v>
      </c>
      <c r="E67" s="39">
        <f>(H67+K67+N67+Q67)</f>
        <v>660.3707300000001</v>
      </c>
      <c r="F67" s="62">
        <f>IF(E67=0," ",IF(E67/D67*100&gt;200,"св.200",E67/D67))</f>
        <v>0.8029988353028408</v>
      </c>
      <c r="G67" s="72">
        <v>6.595722222222221</v>
      </c>
      <c r="H67" s="66">
        <v>7.67337</v>
      </c>
      <c r="I67" s="62">
        <f t="shared" si="15"/>
        <v>1.1633858645755246</v>
      </c>
      <c r="J67" s="71">
        <v>0.2676</v>
      </c>
      <c r="K67" s="66">
        <v>0</v>
      </c>
      <c r="L67" s="62" t="str">
        <f>IF(K67=0," ",IF(K67/J67*100&gt;200,"св.200",K67/J67))</f>
        <v> </v>
      </c>
      <c r="M67" s="72">
        <v>184.19199</v>
      </c>
      <c r="N67" s="66">
        <v>129.65727</v>
      </c>
      <c r="O67" s="62">
        <f t="shared" si="10"/>
        <v>0.7039245843426742</v>
      </c>
      <c r="P67" s="72">
        <v>631.32537</v>
      </c>
      <c r="Q67" s="66">
        <v>523.0400900000001</v>
      </c>
      <c r="R67" s="62">
        <f>IF(Q67=0," ",IF(Q67/P67*100&gt;200,"св.200",Q67/P67))</f>
        <v>0.8284794415912671</v>
      </c>
      <c r="S67" s="3"/>
      <c r="T67" s="3"/>
      <c r="U67" s="3"/>
      <c r="V67" s="3"/>
    </row>
    <row r="68" spans="1:22" ht="33" customHeight="1" hidden="1">
      <c r="A68" s="16">
        <v>10</v>
      </c>
      <c r="B68" s="20"/>
      <c r="C68" s="15" t="s">
        <v>89</v>
      </c>
      <c r="D68" s="68">
        <f>SUM(D69:D73)</f>
        <v>861.681771111111</v>
      </c>
      <c r="E68" s="68">
        <f>SUM(E69:E73)</f>
        <v>1145.72336</v>
      </c>
      <c r="F68" s="13">
        <f aca="true" t="shared" si="18" ref="F68:F93">IF(D68=0," ",IF(E68/D68*100&gt;200,"св.200",E68/D68))</f>
        <v>1.329636297774556</v>
      </c>
      <c r="G68" s="14">
        <f>SUM(G69:G73)</f>
        <v>74.01506111111112</v>
      </c>
      <c r="H68" s="14">
        <f>SUM(H69:H73)</f>
        <v>50.878429999999994</v>
      </c>
      <c r="I68" s="13">
        <f t="shared" si="15"/>
        <v>0.6874064445291951</v>
      </c>
      <c r="J68" s="14">
        <f>SUM(J69:J73)</f>
        <v>13.899299999999998</v>
      </c>
      <c r="K68" s="14">
        <f>SUM(K69:K73)</f>
        <v>16.4256</v>
      </c>
      <c r="L68" s="13">
        <f aca="true" t="shared" si="19" ref="L68:L93">IF(J68=0," ",IF(K68/J68*100&gt;200,"св.200",K68/J68))</f>
        <v>1.1817573546869267</v>
      </c>
      <c r="M68" s="14">
        <f>SUM(M69:M73)</f>
        <v>148.42709</v>
      </c>
      <c r="N68" s="14">
        <f>SUM(N69:N73)</f>
        <v>116.47664</v>
      </c>
      <c r="O68" s="13">
        <f aca="true" t="shared" si="20" ref="O68:O93">IF(M68=0," ",IF(N68/M68*100&gt;200,"св.200",N68/M68))</f>
        <v>0.7847397668444488</v>
      </c>
      <c r="P68" s="14">
        <f>SUM(P69:P73)</f>
        <v>625.34032</v>
      </c>
      <c r="Q68" s="14">
        <f>SUM(Q69:Q73)</f>
        <v>961.94269</v>
      </c>
      <c r="R68" s="13">
        <f aca="true" t="shared" si="21" ref="R68:R93">IF(P68=0," ",IF(Q68/P68*100&gt;200,"св.200",Q68/P68))</f>
        <v>1.5382706971461555</v>
      </c>
      <c r="S68" s="1"/>
      <c r="T68" s="1"/>
      <c r="U68" s="1"/>
      <c r="V68" s="1"/>
    </row>
    <row r="69" spans="1:22" s="10" customFormat="1" ht="15" customHeight="1" hidden="1" outlineLevel="1">
      <c r="A69" s="12"/>
      <c r="B69" s="19"/>
      <c r="C69" s="11" t="s">
        <v>88</v>
      </c>
      <c r="D69" s="69">
        <f t="shared" si="17"/>
        <v>226.17699</v>
      </c>
      <c r="E69" s="39">
        <f>(H69+K69+N69+Q69)</f>
        <v>205.3594</v>
      </c>
      <c r="F69" s="62">
        <f t="shared" si="18"/>
        <v>0.9079588511634186</v>
      </c>
      <c r="G69" s="33">
        <v>19.170450000000002</v>
      </c>
      <c r="H69" s="39">
        <v>12.037049999999999</v>
      </c>
      <c r="I69" s="62">
        <f t="shared" si="15"/>
        <v>0.6278960587779628</v>
      </c>
      <c r="J69" s="33"/>
      <c r="K69" s="39">
        <v>1.788</v>
      </c>
      <c r="L69" s="62" t="str">
        <f t="shared" si="19"/>
        <v> </v>
      </c>
      <c r="M69" s="33">
        <v>60.69918</v>
      </c>
      <c r="N69" s="39">
        <v>56.0451</v>
      </c>
      <c r="O69" s="62">
        <f t="shared" si="20"/>
        <v>0.9233254880873185</v>
      </c>
      <c r="P69" s="33">
        <v>146.30736</v>
      </c>
      <c r="Q69" s="39">
        <v>135.48925</v>
      </c>
      <c r="R69" s="62">
        <f t="shared" si="21"/>
        <v>0.9260590171266846</v>
      </c>
      <c r="S69" s="1"/>
      <c r="T69" s="1"/>
      <c r="U69" s="1"/>
      <c r="V69" s="1"/>
    </row>
    <row r="70" spans="1:22" s="10" customFormat="1" ht="15" customHeight="1" hidden="1" outlineLevel="1">
      <c r="A70" s="12"/>
      <c r="B70" s="19"/>
      <c r="C70" s="11" t="s">
        <v>87</v>
      </c>
      <c r="D70" s="69">
        <f t="shared" si="17"/>
        <v>127.08245444444444</v>
      </c>
      <c r="E70" s="39">
        <f>(H70+K70+N70+Q70)</f>
        <v>89.7295</v>
      </c>
      <c r="F70" s="62">
        <f t="shared" si="18"/>
        <v>0.7060730798146985</v>
      </c>
      <c r="G70" s="33">
        <v>43.362254444444446</v>
      </c>
      <c r="H70" s="39">
        <v>24.6463</v>
      </c>
      <c r="I70" s="62">
        <f t="shared" si="15"/>
        <v>0.5683814256377455</v>
      </c>
      <c r="J70" s="33">
        <v>13.899299999999998</v>
      </c>
      <c r="K70" s="39">
        <v>13.899299999999998</v>
      </c>
      <c r="L70" s="62">
        <f t="shared" si="19"/>
        <v>1</v>
      </c>
      <c r="M70" s="33">
        <v>18.72784</v>
      </c>
      <c r="N70" s="39">
        <v>18.63384</v>
      </c>
      <c r="O70" s="62">
        <f t="shared" si="20"/>
        <v>0.9949807345641568</v>
      </c>
      <c r="P70" s="33">
        <v>51.093059999999994</v>
      </c>
      <c r="Q70" s="39">
        <v>32.55006</v>
      </c>
      <c r="R70" s="62">
        <f t="shared" si="21"/>
        <v>0.6370739979167426</v>
      </c>
      <c r="S70" s="1"/>
      <c r="T70" s="1"/>
      <c r="U70" s="1"/>
      <c r="V70" s="1"/>
    </row>
    <row r="71" spans="1:22" s="10" customFormat="1" ht="15" customHeight="1" hidden="1" outlineLevel="1">
      <c r="A71" s="12"/>
      <c r="B71" s="19"/>
      <c r="C71" s="11" t="s">
        <v>86</v>
      </c>
      <c r="D71" s="69">
        <f t="shared" si="17"/>
        <v>166.07359666666667</v>
      </c>
      <c r="E71" s="39">
        <f>(H71+K71+N71+Q71)</f>
        <v>149.06533</v>
      </c>
      <c r="F71" s="62">
        <f t="shared" si="18"/>
        <v>0.8975859678597514</v>
      </c>
      <c r="G71" s="33">
        <v>5.133306666666667</v>
      </c>
      <c r="H71" s="39">
        <v>8.26568</v>
      </c>
      <c r="I71" s="62">
        <f t="shared" si="15"/>
        <v>1.610205767302687</v>
      </c>
      <c r="J71" s="33"/>
      <c r="K71" s="39">
        <v>0.7383</v>
      </c>
      <c r="L71" s="62" t="str">
        <f t="shared" si="19"/>
        <v> </v>
      </c>
      <c r="M71" s="33">
        <v>27.57582</v>
      </c>
      <c r="N71" s="39">
        <v>12.3075</v>
      </c>
      <c r="O71" s="62">
        <f t="shared" si="20"/>
        <v>0.44631492372665615</v>
      </c>
      <c r="P71" s="33">
        <v>133.36447</v>
      </c>
      <c r="Q71" s="39">
        <v>127.75385</v>
      </c>
      <c r="R71" s="62">
        <f t="shared" si="21"/>
        <v>0.9579301743560334</v>
      </c>
      <c r="S71" s="1"/>
      <c r="T71" s="1"/>
      <c r="U71" s="1"/>
      <c r="V71" s="1"/>
    </row>
    <row r="72" spans="1:22" s="10" customFormat="1" ht="15" customHeight="1" hidden="1" outlineLevel="1">
      <c r="A72" s="12"/>
      <c r="B72" s="19"/>
      <c r="C72" s="11" t="s">
        <v>85</v>
      </c>
      <c r="D72" s="69">
        <f t="shared" si="17"/>
        <v>130.37559</v>
      </c>
      <c r="E72" s="39">
        <f>(H72+K72+N72+Q72)</f>
        <v>119.7713</v>
      </c>
      <c r="F72" s="62">
        <f t="shared" si="18"/>
        <v>0.9186635320308043</v>
      </c>
      <c r="G72" s="33">
        <v>6.285950000000001</v>
      </c>
      <c r="H72" s="39">
        <v>5.8176499999999995</v>
      </c>
      <c r="I72" s="62">
        <f t="shared" si="15"/>
        <v>0.9255005210031895</v>
      </c>
      <c r="J72" s="33"/>
      <c r="K72" s="39">
        <v>0</v>
      </c>
      <c r="L72" s="62" t="str">
        <f t="shared" si="19"/>
        <v> </v>
      </c>
      <c r="M72" s="33">
        <v>8.81784</v>
      </c>
      <c r="N72" s="39">
        <v>8.14675</v>
      </c>
      <c r="O72" s="62">
        <f t="shared" si="20"/>
        <v>0.9238940602233654</v>
      </c>
      <c r="P72" s="33">
        <v>115.2718</v>
      </c>
      <c r="Q72" s="39">
        <v>105.8069</v>
      </c>
      <c r="R72" s="62">
        <f t="shared" si="21"/>
        <v>0.9178905855551834</v>
      </c>
      <c r="S72" s="1"/>
      <c r="T72" s="1"/>
      <c r="U72" s="1"/>
      <c r="V72" s="1"/>
    </row>
    <row r="73" spans="1:22" s="10" customFormat="1" ht="15" customHeight="1" hidden="1" outlineLevel="1">
      <c r="A73" s="12"/>
      <c r="B73" s="19"/>
      <c r="C73" s="11" t="s">
        <v>84</v>
      </c>
      <c r="D73" s="69">
        <f t="shared" si="17"/>
        <v>211.97314</v>
      </c>
      <c r="E73" s="39">
        <f>(H73+K73+N73+Q73)</f>
        <v>581.79783</v>
      </c>
      <c r="F73" s="62" t="str">
        <f t="shared" si="18"/>
        <v>св.200</v>
      </c>
      <c r="G73" s="33">
        <v>0.06309999999999999</v>
      </c>
      <c r="H73" s="39">
        <v>0.11175</v>
      </c>
      <c r="I73" s="62">
        <f t="shared" si="15"/>
        <v>1.7709984152139464</v>
      </c>
      <c r="J73" s="33"/>
      <c r="K73" s="39">
        <v>0</v>
      </c>
      <c r="L73" s="62" t="str">
        <f t="shared" si="19"/>
        <v> </v>
      </c>
      <c r="M73" s="33">
        <v>32.60641</v>
      </c>
      <c r="N73" s="39">
        <v>21.34345</v>
      </c>
      <c r="O73" s="62">
        <f t="shared" si="20"/>
        <v>0.654578348245023</v>
      </c>
      <c r="P73" s="33">
        <v>179.30363</v>
      </c>
      <c r="Q73" s="39">
        <v>560.34263</v>
      </c>
      <c r="R73" s="62" t="str">
        <f t="shared" si="21"/>
        <v>св.200</v>
      </c>
      <c r="S73" s="1"/>
      <c r="T73" s="1"/>
      <c r="U73" s="1"/>
      <c r="V73" s="1"/>
    </row>
    <row r="74" spans="1:22" ht="31.5" customHeight="1" hidden="1" collapsed="1">
      <c r="A74" s="16">
        <v>11</v>
      </c>
      <c r="B74" s="16"/>
      <c r="C74" s="15" t="s">
        <v>83</v>
      </c>
      <c r="D74" s="68">
        <f>SUM(D75:D77,D78)</f>
        <v>2028.63134</v>
      </c>
      <c r="E74" s="68">
        <f>SUM(E75:E77,E78)</f>
        <v>1886.3906299999999</v>
      </c>
      <c r="F74" s="13">
        <f t="shared" si="18"/>
        <v>0.9298834109503602</v>
      </c>
      <c r="G74" s="14">
        <f>SUM(G75:G77,G78)</f>
        <v>883.7568400000001</v>
      </c>
      <c r="H74" s="14">
        <f>SUM(H75:H77,H78)</f>
        <v>926.8657000000001</v>
      </c>
      <c r="I74" s="13">
        <f t="shared" si="15"/>
        <v>1.0487790962953112</v>
      </c>
      <c r="J74" s="14">
        <f>SUM(J75:J77,J78)</f>
        <v>0</v>
      </c>
      <c r="K74" s="14">
        <f>SUM(K75:K77,K78)</f>
        <v>58.427400000000006</v>
      </c>
      <c r="L74" s="13" t="str">
        <f t="shared" si="19"/>
        <v> </v>
      </c>
      <c r="M74" s="14">
        <f>SUM(M75:M77,M78)</f>
        <v>206.4833</v>
      </c>
      <c r="N74" s="14">
        <f>SUM(N75:N77,N78)</f>
        <v>166.04143</v>
      </c>
      <c r="O74" s="13">
        <f t="shared" si="20"/>
        <v>0.8041397536749945</v>
      </c>
      <c r="P74" s="14">
        <f>SUM(P75:P77,P78)</f>
        <v>938.3912</v>
      </c>
      <c r="Q74" s="14">
        <f>SUM(Q75:Q77,Q78)</f>
        <v>735.0561</v>
      </c>
      <c r="R74" s="13">
        <f t="shared" si="21"/>
        <v>0.78331521011706</v>
      </c>
      <c r="S74" s="1"/>
      <c r="T74" s="1"/>
      <c r="U74" s="1"/>
      <c r="V74" s="1"/>
    </row>
    <row r="75" spans="1:22" s="10" customFormat="1" ht="15" customHeight="1" hidden="1" outlineLevel="1">
      <c r="A75" s="12"/>
      <c r="B75" s="12"/>
      <c r="C75" s="11" t="s">
        <v>82</v>
      </c>
      <c r="D75" s="69">
        <f>G75+J75+M75+P75</f>
        <v>1245.24748</v>
      </c>
      <c r="E75" s="39">
        <f>(H75+K75+N75+Q75)</f>
        <v>1239.77069</v>
      </c>
      <c r="F75" s="62">
        <f t="shared" si="18"/>
        <v>0.9956018461486869</v>
      </c>
      <c r="G75" s="33">
        <v>882.8095400000001</v>
      </c>
      <c r="H75" s="39">
        <v>926.81299</v>
      </c>
      <c r="I75" s="62">
        <f t="shared" si="15"/>
        <v>1.049844783054791</v>
      </c>
      <c r="J75" s="71"/>
      <c r="K75" s="39">
        <v>1.944</v>
      </c>
      <c r="L75" s="62" t="str">
        <f t="shared" si="19"/>
        <v> </v>
      </c>
      <c r="M75" s="33">
        <v>118.16941</v>
      </c>
      <c r="N75" s="39">
        <v>84.68137</v>
      </c>
      <c r="O75" s="62">
        <f t="shared" si="20"/>
        <v>0.7166099077587</v>
      </c>
      <c r="P75" s="33">
        <v>244.26853</v>
      </c>
      <c r="Q75" s="39">
        <v>226.33233</v>
      </c>
      <c r="R75" s="62">
        <f t="shared" si="21"/>
        <v>0.9265717937550122</v>
      </c>
      <c r="S75" s="1"/>
      <c r="T75" s="1"/>
      <c r="U75" s="1"/>
      <c r="V75" s="1"/>
    </row>
    <row r="76" spans="1:22" s="10" customFormat="1" ht="15" customHeight="1" hidden="1" outlineLevel="1">
      <c r="A76" s="12"/>
      <c r="B76" s="12"/>
      <c r="C76" s="11" t="s">
        <v>81</v>
      </c>
      <c r="D76" s="69">
        <f aca="true" t="shared" si="22" ref="D76:D103">G76+J76+M76+P76</f>
        <v>202.78343</v>
      </c>
      <c r="E76" s="39">
        <f>(H76+K76+N76+Q76)</f>
        <v>137.17707</v>
      </c>
      <c r="F76" s="62">
        <f t="shared" si="18"/>
        <v>0.6764708043453056</v>
      </c>
      <c r="G76" s="33">
        <v>0.325</v>
      </c>
      <c r="H76" s="39">
        <v>0.020210000000000002</v>
      </c>
      <c r="I76" s="62">
        <f t="shared" si="15"/>
        <v>0.06218461538461539</v>
      </c>
      <c r="J76" s="71"/>
      <c r="K76" s="39">
        <v>0</v>
      </c>
      <c r="L76" s="62" t="str">
        <f t="shared" si="19"/>
        <v> </v>
      </c>
      <c r="M76" s="33">
        <v>34.650330000000004</v>
      </c>
      <c r="N76" s="39">
        <v>31.26176</v>
      </c>
      <c r="O76" s="62">
        <f t="shared" si="20"/>
        <v>0.9022067033705017</v>
      </c>
      <c r="P76" s="33">
        <v>167.8081</v>
      </c>
      <c r="Q76" s="39">
        <v>105.8951</v>
      </c>
      <c r="R76" s="62">
        <f t="shared" si="21"/>
        <v>0.631048799193841</v>
      </c>
      <c r="S76" s="1"/>
      <c r="T76" s="1"/>
      <c r="U76" s="1"/>
      <c r="V76" s="1"/>
    </row>
    <row r="77" spans="1:22" s="60" customFormat="1" ht="15" customHeight="1" hidden="1" outlineLevel="1">
      <c r="A77" s="58"/>
      <c r="B77" s="58"/>
      <c r="C77" s="11" t="s">
        <v>164</v>
      </c>
      <c r="D77" s="69">
        <f t="shared" si="22"/>
        <v>141.35428</v>
      </c>
      <c r="E77" s="39">
        <f>(H77+K77+N77+Q77)</f>
        <v>110.34351000000001</v>
      </c>
      <c r="F77" s="62">
        <f>IF(E77=0," ",IF(E77/D77*100&gt;200,"св.200",E77/D77))</f>
        <v>0.7806166887907463</v>
      </c>
      <c r="G77" s="72">
        <v>0.6223</v>
      </c>
      <c r="H77" s="66">
        <v>0.0325</v>
      </c>
      <c r="I77" s="62">
        <f t="shared" si="15"/>
        <v>0.05222561465531095</v>
      </c>
      <c r="J77" s="72"/>
      <c r="K77" s="66">
        <v>0</v>
      </c>
      <c r="L77" s="63"/>
      <c r="M77" s="72">
        <v>17.59289</v>
      </c>
      <c r="N77" s="66">
        <v>16.62296</v>
      </c>
      <c r="O77" s="62">
        <f t="shared" si="20"/>
        <v>0.9448680688619094</v>
      </c>
      <c r="P77" s="72">
        <v>123.13909</v>
      </c>
      <c r="Q77" s="66">
        <v>93.68805</v>
      </c>
      <c r="R77" s="62">
        <f>IF(Q77=0," ",IF(Q77/P77*100&gt;200,"св.200",Q77/P77))</f>
        <v>0.7608311057033149</v>
      </c>
      <c r="S77" s="3"/>
      <c r="T77" s="3"/>
      <c r="U77" s="3"/>
      <c r="V77" s="3"/>
    </row>
    <row r="78" spans="1:22" s="10" customFormat="1" ht="15.75" customHeight="1" hidden="1" outlineLevel="1">
      <c r="A78" s="12"/>
      <c r="B78" s="12"/>
      <c r="C78" s="11" t="s">
        <v>80</v>
      </c>
      <c r="D78" s="69">
        <f t="shared" si="22"/>
        <v>439.24615</v>
      </c>
      <c r="E78" s="39">
        <f>(H78+K78+N78+Q78)</f>
        <v>399.09936000000005</v>
      </c>
      <c r="F78" s="62">
        <f t="shared" si="18"/>
        <v>0.9086007014517943</v>
      </c>
      <c r="G78" s="33">
        <v>0</v>
      </c>
      <c r="H78" s="39">
        <v>0</v>
      </c>
      <c r="I78" s="62" t="str">
        <f aca="true" t="shared" si="23" ref="I78:I106">IF(G78=0," ",IF(H78/G78*100&gt;200,"св.200",H78/G78))</f>
        <v> </v>
      </c>
      <c r="J78" s="71"/>
      <c r="K78" s="39">
        <v>56.4834</v>
      </c>
      <c r="L78" s="62" t="str">
        <f t="shared" si="19"/>
        <v> </v>
      </c>
      <c r="M78" s="33">
        <v>36.07067</v>
      </c>
      <c r="N78" s="39">
        <v>33.475339999999996</v>
      </c>
      <c r="O78" s="62">
        <f t="shared" si="20"/>
        <v>0.928048744312207</v>
      </c>
      <c r="P78" s="33">
        <v>403.17548</v>
      </c>
      <c r="Q78" s="39">
        <v>309.14062</v>
      </c>
      <c r="R78" s="62">
        <f t="shared" si="21"/>
        <v>0.7667644371626966</v>
      </c>
      <c r="S78" s="1"/>
      <c r="T78" s="1"/>
      <c r="U78" s="1"/>
      <c r="V78" s="1"/>
    </row>
    <row r="79" spans="1:22" ht="31.5" customHeight="1" hidden="1" collapsed="1">
      <c r="A79" s="16">
        <v>12</v>
      </c>
      <c r="B79" s="16"/>
      <c r="C79" s="15" t="s">
        <v>79</v>
      </c>
      <c r="D79" s="68">
        <f>SUM(D80:D81,D82)</f>
        <v>1549.71453</v>
      </c>
      <c r="E79" s="68">
        <f>SUM(E80:E81,E82)</f>
        <v>1414.9883</v>
      </c>
      <c r="F79" s="13">
        <f t="shared" si="18"/>
        <v>0.9130638402157848</v>
      </c>
      <c r="G79" s="14">
        <f>SUM(G80:G81,G82)</f>
        <v>80.77995</v>
      </c>
      <c r="H79" s="14">
        <f>SUM(H80:H81,H82)</f>
        <v>102.21110000000002</v>
      </c>
      <c r="I79" s="13">
        <f t="shared" si="23"/>
        <v>1.2653028381423859</v>
      </c>
      <c r="J79" s="14">
        <f>SUM(J80:J81,J82)</f>
        <v>0</v>
      </c>
      <c r="K79" s="14">
        <f>SUM(K80:K81,K82)</f>
        <v>3.2943000000000002</v>
      </c>
      <c r="L79" s="13" t="str">
        <f t="shared" si="19"/>
        <v> </v>
      </c>
      <c r="M79" s="14">
        <f>SUM(M80:M81,M82)</f>
        <v>162.94650000000001</v>
      </c>
      <c r="N79" s="14">
        <f>SUM(N80:N81,N82)</f>
        <v>133.17896</v>
      </c>
      <c r="O79" s="13">
        <f t="shared" si="20"/>
        <v>0.817317094874698</v>
      </c>
      <c r="P79" s="14">
        <f>SUM(P80:P81,P82)</f>
        <v>1305.98808</v>
      </c>
      <c r="Q79" s="14">
        <f>SUM(Q80:Q81,Q82)</f>
        <v>1176.3039399999998</v>
      </c>
      <c r="R79" s="13">
        <f t="shared" si="21"/>
        <v>0.9007003647383977</v>
      </c>
      <c r="S79" s="1"/>
      <c r="T79" s="1"/>
      <c r="U79" s="1"/>
      <c r="V79" s="1"/>
    </row>
    <row r="80" spans="1:22" s="10" customFormat="1" ht="15" customHeight="1" hidden="1" outlineLevel="1">
      <c r="A80" s="12"/>
      <c r="B80" s="12"/>
      <c r="C80" s="11" t="s">
        <v>78</v>
      </c>
      <c r="D80" s="69">
        <f t="shared" si="22"/>
        <v>481.5303</v>
      </c>
      <c r="E80" s="39">
        <f>(H80+K80+N80+Q80)</f>
        <v>449.23899</v>
      </c>
      <c r="F80" s="62">
        <f>IF(E80=0," ",IF(E80/D80*100&gt;200,"св.200",E80/D80))</f>
        <v>0.9329402324215111</v>
      </c>
      <c r="G80" s="33">
        <v>79.9785</v>
      </c>
      <c r="H80" s="39">
        <v>101.9466</v>
      </c>
      <c r="I80" s="62">
        <f t="shared" si="23"/>
        <v>1.2746750689247737</v>
      </c>
      <c r="J80" s="71"/>
      <c r="K80" s="39"/>
      <c r="L80" s="62" t="str">
        <f t="shared" si="19"/>
        <v> </v>
      </c>
      <c r="M80" s="33">
        <v>109.25024</v>
      </c>
      <c r="N80" s="39">
        <v>95.20293</v>
      </c>
      <c r="O80" s="62">
        <f t="shared" si="20"/>
        <v>0.871420785894841</v>
      </c>
      <c r="P80" s="33">
        <v>292.30156</v>
      </c>
      <c r="Q80" s="39">
        <v>252.08946</v>
      </c>
      <c r="R80" s="64">
        <f>IF(Q80=0," ",IF(Q80/P80*100&gt;200,"св.200",Q80/P80))</f>
        <v>0.8624294033873785</v>
      </c>
      <c r="S80" s="1"/>
      <c r="T80" s="1"/>
      <c r="U80" s="1"/>
      <c r="V80" s="1"/>
    </row>
    <row r="81" spans="1:22" s="60" customFormat="1" ht="15" customHeight="1" hidden="1" outlineLevel="1">
      <c r="A81" s="58"/>
      <c r="B81" s="58"/>
      <c r="C81" s="11" t="s">
        <v>165</v>
      </c>
      <c r="D81" s="69">
        <f t="shared" si="22"/>
        <v>1005.67551</v>
      </c>
      <c r="E81" s="39">
        <f>(H81+K81+N81+Q81)</f>
        <v>922.46287</v>
      </c>
      <c r="F81" s="62">
        <f>IF(E81=0," ",IF(E81/D81*100&gt;200,"св.200",E81/D81))</f>
        <v>0.9172569689004358</v>
      </c>
      <c r="G81" s="72">
        <v>0.22365</v>
      </c>
      <c r="H81" s="66">
        <v>0.22365000000000002</v>
      </c>
      <c r="I81" s="62">
        <f t="shared" si="23"/>
        <v>1.0000000000000002</v>
      </c>
      <c r="J81" s="72"/>
      <c r="K81" s="73">
        <v>3.2943000000000002</v>
      </c>
      <c r="L81" s="63"/>
      <c r="M81" s="72">
        <v>41.708580000000005</v>
      </c>
      <c r="N81" s="66">
        <v>33.1106</v>
      </c>
      <c r="O81" s="62">
        <f t="shared" si="20"/>
        <v>0.7938558445288714</v>
      </c>
      <c r="P81" s="72">
        <v>963.74328</v>
      </c>
      <c r="Q81" s="66">
        <v>885.8343199999999</v>
      </c>
      <c r="R81" s="62">
        <f>IF(Q81=0," ",IF(Q81/P81*100&gt;200,"св.200",Q81/P81))</f>
        <v>0.9191600485141643</v>
      </c>
      <c r="S81" s="3"/>
      <c r="T81" s="3"/>
      <c r="U81" s="3"/>
      <c r="V81" s="3"/>
    </row>
    <row r="82" spans="1:22" s="10" customFormat="1" ht="15" customHeight="1" hidden="1" outlineLevel="1">
      <c r="A82" s="12"/>
      <c r="B82" s="12"/>
      <c r="C82" s="11" t="s">
        <v>77</v>
      </c>
      <c r="D82" s="69">
        <f t="shared" si="22"/>
        <v>62.50872</v>
      </c>
      <c r="E82" s="39">
        <f>(H82+K82+N82+Q82)</f>
        <v>43.286440000000006</v>
      </c>
      <c r="F82" s="62">
        <f>IF(E82=0," ",IF(E82/D82*100&gt;200,"св.200",E82/D82))</f>
        <v>0.6924864242940826</v>
      </c>
      <c r="G82" s="33">
        <v>0.5778</v>
      </c>
      <c r="H82" s="39">
        <v>0.040850000000000004</v>
      </c>
      <c r="I82" s="62">
        <f t="shared" si="23"/>
        <v>0.07069920387677397</v>
      </c>
      <c r="J82" s="71"/>
      <c r="K82" s="39"/>
      <c r="L82" s="62" t="str">
        <f t="shared" si="19"/>
        <v> </v>
      </c>
      <c r="M82" s="33">
        <v>11.987680000000001</v>
      </c>
      <c r="N82" s="39">
        <v>4.86543</v>
      </c>
      <c r="O82" s="62">
        <f t="shared" si="20"/>
        <v>0.405869192370834</v>
      </c>
      <c r="P82" s="33">
        <v>49.943239999999996</v>
      </c>
      <c r="Q82" s="39">
        <v>38.380160000000004</v>
      </c>
      <c r="R82" s="64">
        <f>IF(Q82=0," ",IF(Q82/P82*100&gt;200,"св.200",Q82/P82))</f>
        <v>0.7684755734710044</v>
      </c>
      <c r="S82" s="1"/>
      <c r="T82" s="1"/>
      <c r="U82" s="1"/>
      <c r="V82" s="1"/>
    </row>
    <row r="83" spans="1:22" ht="31.5" customHeight="1" hidden="1" collapsed="1">
      <c r="A83" s="16">
        <v>13</v>
      </c>
      <c r="B83" s="16"/>
      <c r="C83" s="15" t="s">
        <v>155</v>
      </c>
      <c r="D83" s="68">
        <f>SUM(D84:D88)</f>
        <v>22669.744815555558</v>
      </c>
      <c r="E83" s="68">
        <f>SUM(E84:E88)</f>
        <v>20763.459290000003</v>
      </c>
      <c r="F83" s="13">
        <f t="shared" si="18"/>
        <v>0.915910587390137</v>
      </c>
      <c r="G83" s="14">
        <f>SUM(G84:G88)</f>
        <v>666.5065555555557</v>
      </c>
      <c r="H83" s="14">
        <f>SUM(H84:H88)</f>
        <v>494.04008000000005</v>
      </c>
      <c r="I83" s="13">
        <f t="shared" si="23"/>
        <v>0.7412381406934565</v>
      </c>
      <c r="J83" s="14">
        <f>SUM(J84:J88)</f>
        <v>1.944</v>
      </c>
      <c r="K83" s="14">
        <f>SUM(K84:K88)</f>
        <v>0</v>
      </c>
      <c r="L83" s="13">
        <f t="shared" si="19"/>
        <v>0</v>
      </c>
      <c r="M83" s="14">
        <f>SUM(M84:M88)</f>
        <v>1403.2448299999999</v>
      </c>
      <c r="N83" s="14">
        <f>SUM(N84:N88)</f>
        <v>1058.73849</v>
      </c>
      <c r="O83" s="13">
        <f t="shared" si="20"/>
        <v>0.7544930630530098</v>
      </c>
      <c r="P83" s="14">
        <f>SUM(P84:P88)</f>
        <v>20597.968429999997</v>
      </c>
      <c r="Q83" s="14">
        <f>SUM(Q84:Q88)</f>
        <v>19210.680720000008</v>
      </c>
      <c r="R83" s="13">
        <f t="shared" si="21"/>
        <v>0.932649294287709</v>
      </c>
      <c r="S83" s="1"/>
      <c r="T83" s="1"/>
      <c r="U83" s="1"/>
      <c r="V83" s="1"/>
    </row>
    <row r="84" spans="1:22" s="10" customFormat="1" ht="15" customHeight="1" hidden="1" outlineLevel="1">
      <c r="A84" s="12"/>
      <c r="B84" s="12"/>
      <c r="C84" s="11" t="s">
        <v>205</v>
      </c>
      <c r="D84" s="69">
        <f>G84+J84+M84+P84+0.081</f>
        <v>19016.16536</v>
      </c>
      <c r="E84" s="39">
        <f>(H84+K84+N84+Q84)</f>
        <v>18526.295430000002</v>
      </c>
      <c r="F84" s="62">
        <f t="shared" si="18"/>
        <v>0.9742392895346595</v>
      </c>
      <c r="G84" s="33">
        <v>638.43249</v>
      </c>
      <c r="H84" s="39">
        <v>441.35742</v>
      </c>
      <c r="I84" s="62">
        <f t="shared" si="23"/>
        <v>0.6913141591525205</v>
      </c>
      <c r="J84" s="33">
        <v>1.944</v>
      </c>
      <c r="K84" s="39"/>
      <c r="L84" s="62" t="str">
        <f>IF(K84=0," ",IF(K84/J84*100&gt;200,"св.200",K84/J84))</f>
        <v> </v>
      </c>
      <c r="M84" s="33">
        <v>735.5135</v>
      </c>
      <c r="N84" s="39">
        <v>552.44251</v>
      </c>
      <c r="O84" s="62">
        <f t="shared" si="20"/>
        <v>0.7510977160854286</v>
      </c>
      <c r="P84" s="33">
        <v>17640.19437</v>
      </c>
      <c r="Q84" s="39">
        <v>17532.4955</v>
      </c>
      <c r="R84" s="62">
        <f t="shared" si="21"/>
        <v>0.9938946891547205</v>
      </c>
      <c r="S84" s="1"/>
      <c r="T84" s="1"/>
      <c r="U84" s="1"/>
      <c r="V84" s="1"/>
    </row>
    <row r="85" spans="1:22" s="10" customFormat="1" ht="15" customHeight="1" hidden="1" outlineLevel="1">
      <c r="A85" s="12"/>
      <c r="B85" s="12"/>
      <c r="C85" s="11" t="s">
        <v>154</v>
      </c>
      <c r="D85" s="69">
        <f t="shared" si="22"/>
        <v>1599.90994</v>
      </c>
      <c r="E85" s="39">
        <f>(H85+K85+N85+Q85)</f>
        <v>1614.0485</v>
      </c>
      <c r="F85" s="62">
        <f t="shared" si="18"/>
        <v>1.0088370974181209</v>
      </c>
      <c r="G85" s="33">
        <v>9.949110000000001</v>
      </c>
      <c r="H85" s="39">
        <v>35.81718</v>
      </c>
      <c r="I85" s="62" t="str">
        <f t="shared" si="23"/>
        <v>св.200</v>
      </c>
      <c r="J85" s="33"/>
      <c r="K85" s="39"/>
      <c r="L85" s="62" t="str">
        <f t="shared" si="19"/>
        <v> </v>
      </c>
      <c r="M85" s="33">
        <v>479.42953</v>
      </c>
      <c r="N85" s="39">
        <v>391.45216</v>
      </c>
      <c r="O85" s="62">
        <f t="shared" si="20"/>
        <v>0.8164957214879943</v>
      </c>
      <c r="P85" s="33">
        <v>1110.5313</v>
      </c>
      <c r="Q85" s="39">
        <v>1186.77916</v>
      </c>
      <c r="R85" s="62">
        <f t="shared" si="21"/>
        <v>1.0686589022749742</v>
      </c>
      <c r="S85" s="1"/>
      <c r="T85" s="1"/>
      <c r="U85" s="1"/>
      <c r="V85" s="1"/>
    </row>
    <row r="86" spans="1:22" s="10" customFormat="1" ht="15" customHeight="1" hidden="1" outlineLevel="1">
      <c r="A86" s="12"/>
      <c r="B86" s="12"/>
      <c r="C86" s="11" t="s">
        <v>76</v>
      </c>
      <c r="D86" s="69">
        <f t="shared" si="22"/>
        <v>390.95918555555556</v>
      </c>
      <c r="E86" s="39">
        <f>(H86+K86+N86+Q86)</f>
        <v>287.02183</v>
      </c>
      <c r="F86" s="62">
        <f t="shared" si="18"/>
        <v>0.73414781031974</v>
      </c>
      <c r="G86" s="33">
        <v>15.310305555555555</v>
      </c>
      <c r="H86" s="39">
        <v>14.05083</v>
      </c>
      <c r="I86" s="62">
        <f t="shared" si="23"/>
        <v>0.9177367459463579</v>
      </c>
      <c r="J86" s="33"/>
      <c r="K86" s="39"/>
      <c r="L86" s="62" t="str">
        <f t="shared" si="19"/>
        <v> </v>
      </c>
      <c r="M86" s="33">
        <v>118.66892999999999</v>
      </c>
      <c r="N86" s="39">
        <v>79.44011</v>
      </c>
      <c r="O86" s="62">
        <f t="shared" si="20"/>
        <v>0.6694263612219308</v>
      </c>
      <c r="P86" s="33">
        <v>256.97995000000003</v>
      </c>
      <c r="Q86" s="39">
        <v>193.53089000000003</v>
      </c>
      <c r="R86" s="62">
        <f t="shared" si="21"/>
        <v>0.7530972357960223</v>
      </c>
      <c r="S86" s="1"/>
      <c r="T86" s="1"/>
      <c r="U86" s="1"/>
      <c r="V86" s="1"/>
    </row>
    <row r="87" spans="1:22" s="10" customFormat="1" ht="15" customHeight="1" hidden="1" outlineLevel="1">
      <c r="A87" s="12"/>
      <c r="B87" s="12"/>
      <c r="C87" s="11" t="s">
        <v>75</v>
      </c>
      <c r="D87" s="69">
        <f t="shared" si="22"/>
        <v>1447.76091</v>
      </c>
      <c r="E87" s="39">
        <f>(H87+K87+N87+Q87)</f>
        <v>131.98449</v>
      </c>
      <c r="F87" s="62">
        <f t="shared" si="18"/>
        <v>0.09116456252434664</v>
      </c>
      <c r="G87" s="33">
        <v>0.0085</v>
      </c>
      <c r="H87" s="39">
        <v>0.0085</v>
      </c>
      <c r="I87" s="62">
        <f t="shared" si="23"/>
        <v>1</v>
      </c>
      <c r="J87" s="33"/>
      <c r="K87" s="39"/>
      <c r="L87" s="62" t="str">
        <f t="shared" si="19"/>
        <v> </v>
      </c>
      <c r="M87" s="33">
        <v>62.468779999999995</v>
      </c>
      <c r="N87" s="39">
        <v>28.27862</v>
      </c>
      <c r="O87" s="62">
        <f t="shared" si="20"/>
        <v>0.45268404473402557</v>
      </c>
      <c r="P87" s="33">
        <v>1385.28363</v>
      </c>
      <c r="Q87" s="39">
        <v>103.69736999999999</v>
      </c>
      <c r="R87" s="62">
        <f t="shared" si="21"/>
        <v>0.07485641767094295</v>
      </c>
      <c r="S87" s="1"/>
      <c r="T87" s="1"/>
      <c r="U87" s="1"/>
      <c r="V87" s="1"/>
    </row>
    <row r="88" spans="1:22" s="10" customFormat="1" ht="15" customHeight="1" hidden="1" outlineLevel="1">
      <c r="A88" s="12"/>
      <c r="B88" s="12"/>
      <c r="C88" s="11" t="s">
        <v>74</v>
      </c>
      <c r="D88" s="69">
        <f t="shared" si="22"/>
        <v>214.94941999999998</v>
      </c>
      <c r="E88" s="39">
        <f>(H88+K88+N88+Q88)</f>
        <v>204.10904</v>
      </c>
      <c r="F88" s="62">
        <f t="shared" si="18"/>
        <v>0.9495677634301131</v>
      </c>
      <c r="G88" s="33">
        <v>2.80615</v>
      </c>
      <c r="H88" s="39">
        <v>2.80615</v>
      </c>
      <c r="I88" s="62">
        <f t="shared" si="23"/>
        <v>1</v>
      </c>
      <c r="J88" s="33"/>
      <c r="K88" s="39"/>
      <c r="L88" s="62" t="str">
        <f t="shared" si="19"/>
        <v> </v>
      </c>
      <c r="M88" s="33">
        <v>7.16409</v>
      </c>
      <c r="N88" s="39">
        <v>7.12509</v>
      </c>
      <c r="O88" s="62">
        <f t="shared" si="20"/>
        <v>0.9945561822925173</v>
      </c>
      <c r="P88" s="33">
        <v>204.97917999999999</v>
      </c>
      <c r="Q88" s="39">
        <v>194.1778</v>
      </c>
      <c r="R88" s="62">
        <f t="shared" si="21"/>
        <v>0.9473049897067595</v>
      </c>
      <c r="S88" s="1"/>
      <c r="T88" s="1"/>
      <c r="U88" s="1"/>
      <c r="V88" s="1"/>
    </row>
    <row r="89" spans="1:22" ht="32.25" customHeight="1" hidden="1" collapsed="1">
      <c r="A89" s="16">
        <v>14</v>
      </c>
      <c r="B89" s="16"/>
      <c r="C89" s="15" t="s">
        <v>153</v>
      </c>
      <c r="D89" s="68">
        <f>SUM(D90:D94)</f>
        <v>2990.6922600000003</v>
      </c>
      <c r="E89" s="68">
        <f>SUM(E90:E94)</f>
        <v>3465.8745</v>
      </c>
      <c r="F89" s="13">
        <f t="shared" si="18"/>
        <v>1.158887039751793</v>
      </c>
      <c r="G89" s="14">
        <f>SUM(G90:G94)</f>
        <v>73.49663999999999</v>
      </c>
      <c r="H89" s="14">
        <f>SUM(H90:H94)</f>
        <v>106.00990999999999</v>
      </c>
      <c r="I89" s="13">
        <f t="shared" si="23"/>
        <v>1.4423776379437212</v>
      </c>
      <c r="J89" s="14">
        <f>SUM(J90:J94)</f>
        <v>0.014399999999999998</v>
      </c>
      <c r="K89" s="14">
        <f>SUM(K90:K94)</f>
        <v>96.5283</v>
      </c>
      <c r="L89" s="13" t="str">
        <f t="shared" si="19"/>
        <v>св.200</v>
      </c>
      <c r="M89" s="14">
        <f>SUM(M90:M94)</f>
        <v>1206.73152</v>
      </c>
      <c r="N89" s="14">
        <f>SUM(N90:N94)</f>
        <v>1125.0688</v>
      </c>
      <c r="O89" s="13">
        <f t="shared" si="20"/>
        <v>0.9323273498317173</v>
      </c>
      <c r="P89" s="14">
        <f>SUM(P90:P94)</f>
        <v>1710.4497000000001</v>
      </c>
      <c r="Q89" s="14">
        <f>SUM(Q90:Q94)</f>
        <v>2138.26749</v>
      </c>
      <c r="R89" s="13">
        <f t="shared" si="21"/>
        <v>1.2501200649162616</v>
      </c>
      <c r="S89" s="1"/>
      <c r="T89" s="1"/>
      <c r="U89" s="1"/>
      <c r="V89" s="1"/>
    </row>
    <row r="90" spans="1:22" s="10" customFormat="1" ht="15" customHeight="1" hidden="1" outlineLevel="1">
      <c r="A90" s="12"/>
      <c r="B90" s="12"/>
      <c r="C90" s="11" t="s">
        <v>172</v>
      </c>
      <c r="D90" s="69">
        <f t="shared" si="22"/>
        <v>1643.46334</v>
      </c>
      <c r="E90" s="39">
        <f>(H90+K90+N90+Q90)</f>
        <v>1750.16329</v>
      </c>
      <c r="F90" s="62">
        <f t="shared" si="18"/>
        <v>1.0649238394328893</v>
      </c>
      <c r="G90" s="33">
        <v>47.95713</v>
      </c>
      <c r="H90" s="39">
        <v>104.30117999999999</v>
      </c>
      <c r="I90" s="62" t="str">
        <f t="shared" si="23"/>
        <v>св.200</v>
      </c>
      <c r="J90" s="33"/>
      <c r="K90" s="39"/>
      <c r="L90" s="62" t="str">
        <f t="shared" si="19"/>
        <v> </v>
      </c>
      <c r="M90" s="33">
        <v>1068.57626</v>
      </c>
      <c r="N90" s="39">
        <v>1018.96559</v>
      </c>
      <c r="O90" s="62">
        <f t="shared" si="20"/>
        <v>0.9535731123205001</v>
      </c>
      <c r="P90" s="33">
        <v>526.92995</v>
      </c>
      <c r="Q90" s="39">
        <v>626.89652</v>
      </c>
      <c r="R90" s="62">
        <f t="shared" si="21"/>
        <v>1.1897151034971538</v>
      </c>
      <c r="S90" s="1"/>
      <c r="T90" s="1"/>
      <c r="U90" s="1"/>
      <c r="V90" s="1"/>
    </row>
    <row r="91" spans="1:22" s="10" customFormat="1" ht="15" customHeight="1" hidden="1" outlineLevel="1">
      <c r="A91" s="12"/>
      <c r="B91" s="12"/>
      <c r="C91" s="11" t="s">
        <v>73</v>
      </c>
      <c r="D91" s="69">
        <f t="shared" si="22"/>
        <v>120.19681</v>
      </c>
      <c r="E91" s="39">
        <f>(H91+K91+N91+Q91)</f>
        <v>110.65797</v>
      </c>
      <c r="F91" s="62">
        <f t="shared" si="18"/>
        <v>0.920639823968706</v>
      </c>
      <c r="G91" s="33">
        <v>0.019899999999999998</v>
      </c>
      <c r="H91" s="39">
        <v>0.019899999999999998</v>
      </c>
      <c r="I91" s="62">
        <f t="shared" si="23"/>
        <v>1</v>
      </c>
      <c r="J91" s="33"/>
      <c r="K91" s="39">
        <v>0</v>
      </c>
      <c r="L91" s="62" t="str">
        <f t="shared" si="19"/>
        <v> </v>
      </c>
      <c r="M91" s="33">
        <v>11.72405</v>
      </c>
      <c r="N91" s="39">
        <v>11.58822</v>
      </c>
      <c r="O91" s="62">
        <f t="shared" si="20"/>
        <v>0.9884144131080983</v>
      </c>
      <c r="P91" s="33">
        <v>108.45286</v>
      </c>
      <c r="Q91" s="39">
        <v>99.04985</v>
      </c>
      <c r="R91" s="62">
        <f t="shared" si="21"/>
        <v>0.913298644222015</v>
      </c>
      <c r="S91" s="1"/>
      <c r="T91" s="1"/>
      <c r="U91" s="1"/>
      <c r="V91" s="1"/>
    </row>
    <row r="92" spans="1:22" s="10" customFormat="1" ht="15" customHeight="1" hidden="1" outlineLevel="1">
      <c r="A92" s="12"/>
      <c r="B92" s="12"/>
      <c r="C92" s="11" t="s">
        <v>72</v>
      </c>
      <c r="D92" s="69">
        <f t="shared" si="22"/>
        <v>437.8722366666667</v>
      </c>
      <c r="E92" s="39">
        <f>(H92+K92+N92+Q92)</f>
        <v>767.6236600000001</v>
      </c>
      <c r="F92" s="62">
        <f t="shared" si="18"/>
        <v>1.7530768012230904</v>
      </c>
      <c r="G92" s="33">
        <v>21.251026666666665</v>
      </c>
      <c r="H92" s="39">
        <v>0.50395</v>
      </c>
      <c r="I92" s="62">
        <f t="shared" si="23"/>
        <v>0.023714148398791088</v>
      </c>
      <c r="J92" s="33">
        <v>0.014399999999999998</v>
      </c>
      <c r="K92" s="39">
        <v>11.436</v>
      </c>
      <c r="L92" s="62" t="str">
        <f t="shared" si="19"/>
        <v>св.200</v>
      </c>
      <c r="M92" s="33">
        <v>34.66405</v>
      </c>
      <c r="N92" s="39">
        <v>31.96716</v>
      </c>
      <c r="O92" s="62">
        <f t="shared" si="20"/>
        <v>0.9221992236914035</v>
      </c>
      <c r="P92" s="33">
        <v>381.94276</v>
      </c>
      <c r="Q92" s="39">
        <v>723.7165500000001</v>
      </c>
      <c r="R92" s="62">
        <f t="shared" si="21"/>
        <v>1.8948298692715109</v>
      </c>
      <c r="S92" s="1"/>
      <c r="T92" s="1"/>
      <c r="U92" s="1"/>
      <c r="V92" s="1"/>
    </row>
    <row r="93" spans="1:22" s="10" customFormat="1" ht="15" customHeight="1" hidden="1" outlineLevel="1">
      <c r="A93" s="12"/>
      <c r="B93" s="12"/>
      <c r="C93" s="11" t="s">
        <v>71</v>
      </c>
      <c r="D93" s="69">
        <f t="shared" si="22"/>
        <v>465.38110000000006</v>
      </c>
      <c r="E93" s="39">
        <f>(H93+K93+N93+Q93)</f>
        <v>485.40772000000004</v>
      </c>
      <c r="F93" s="62">
        <f t="shared" si="18"/>
        <v>1.0430327316687333</v>
      </c>
      <c r="G93" s="33">
        <v>0.00025</v>
      </c>
      <c r="H93" s="39">
        <v>0.00025</v>
      </c>
      <c r="I93" s="62" t="str">
        <f>IF(G93&lt;=0.01," ",IF(H93/G93*100&gt;200,"св.200",H93/G93))</f>
        <v> </v>
      </c>
      <c r="J93" s="33"/>
      <c r="K93" s="39">
        <v>0</v>
      </c>
      <c r="L93" s="62" t="str">
        <f t="shared" si="19"/>
        <v> </v>
      </c>
      <c r="M93" s="33">
        <v>37.14518</v>
      </c>
      <c r="N93" s="39">
        <v>36.39253</v>
      </c>
      <c r="O93" s="62">
        <f t="shared" si="20"/>
        <v>0.9797376133323353</v>
      </c>
      <c r="P93" s="33">
        <v>428.23567</v>
      </c>
      <c r="Q93" s="39">
        <v>449.01494</v>
      </c>
      <c r="R93" s="62">
        <f t="shared" si="21"/>
        <v>1.048522978013485</v>
      </c>
      <c r="S93" s="1"/>
      <c r="T93" s="1"/>
      <c r="U93" s="1"/>
      <c r="V93" s="1"/>
    </row>
    <row r="94" spans="1:22" s="10" customFormat="1" ht="15" customHeight="1" hidden="1" outlineLevel="1">
      <c r="A94" s="12"/>
      <c r="B94" s="12"/>
      <c r="C94" s="11" t="s">
        <v>70</v>
      </c>
      <c r="D94" s="69">
        <f t="shared" si="22"/>
        <v>323.77877333333333</v>
      </c>
      <c r="E94" s="39">
        <f>(H94+K94+N94+Q94)</f>
        <v>352.02186</v>
      </c>
      <c r="F94" s="62">
        <f aca="true" t="shared" si="24" ref="F94:F125">IF(D94=0," ",IF(E94/D94*100&gt;200,"св.200",E94/D94))</f>
        <v>1.0872295807903076</v>
      </c>
      <c r="G94" s="33">
        <v>4.268333333333333</v>
      </c>
      <c r="H94" s="39">
        <v>1.18463</v>
      </c>
      <c r="I94" s="62">
        <f t="shared" si="23"/>
        <v>0.277539242483405</v>
      </c>
      <c r="J94" s="33"/>
      <c r="K94" s="39">
        <v>85.09230000000001</v>
      </c>
      <c r="L94" s="62" t="str">
        <f>IF(J94=0," ",IF(K94/J94*100&gt;200,"св.200",K94/J94))</f>
        <v> </v>
      </c>
      <c r="M94" s="33">
        <v>54.62198</v>
      </c>
      <c r="N94" s="39">
        <v>26.1553</v>
      </c>
      <c r="O94" s="62">
        <f aca="true" t="shared" si="25" ref="O94:O125">IF(M94=0," ",IF(N94/M94*100&gt;200,"св.200",N94/M94))</f>
        <v>0.4788420339211431</v>
      </c>
      <c r="P94" s="33">
        <v>264.88846</v>
      </c>
      <c r="Q94" s="39">
        <v>239.58963</v>
      </c>
      <c r="R94" s="62">
        <f aca="true" t="shared" si="26" ref="R94:R125">IF(P94=0," ",IF(Q94/P94*100&gt;200,"св.200",Q94/P94))</f>
        <v>0.9044925173410725</v>
      </c>
      <c r="S94" s="1"/>
      <c r="T94" s="1"/>
      <c r="U94" s="1"/>
      <c r="V94" s="1"/>
    </row>
    <row r="95" spans="1:22" ht="29.25" customHeight="1" hidden="1" collapsed="1">
      <c r="A95" s="16">
        <v>15</v>
      </c>
      <c r="B95" s="16"/>
      <c r="C95" s="15" t="s">
        <v>69</v>
      </c>
      <c r="D95" s="68">
        <f>SUM(D96:D99)</f>
        <v>7151.88603</v>
      </c>
      <c r="E95" s="68">
        <f>SUM(E96:E99)</f>
        <v>5101.46308</v>
      </c>
      <c r="F95" s="13">
        <f t="shared" si="24"/>
        <v>0.7133031844468585</v>
      </c>
      <c r="G95" s="14">
        <f>SUM(G96:G99)</f>
        <v>1414.6265799999999</v>
      </c>
      <c r="H95" s="14">
        <f>SUM(H96:H99)</f>
        <v>165.90846</v>
      </c>
      <c r="I95" s="13">
        <f t="shared" si="23"/>
        <v>0.11728074556608431</v>
      </c>
      <c r="J95" s="14">
        <f>SUM(J96:J99)</f>
        <v>0</v>
      </c>
      <c r="K95" s="14">
        <f>SUM(K96:K99)</f>
        <v>17.07249</v>
      </c>
      <c r="L95" s="13" t="str">
        <f aca="true" t="shared" si="27" ref="L95:L125">IF(J95=0," ",IF(K95/J95*100&gt;200,"св.200",K95/J95))</f>
        <v> </v>
      </c>
      <c r="M95" s="14">
        <f>SUM(M96:M99)</f>
        <v>1622.0675</v>
      </c>
      <c r="N95" s="14">
        <f>SUM(N96:N99)</f>
        <v>1263.8733399999999</v>
      </c>
      <c r="O95" s="13">
        <f t="shared" si="25"/>
        <v>0.7791743191944847</v>
      </c>
      <c r="P95" s="14">
        <f>SUM(P96:P99)</f>
        <v>4115.19195</v>
      </c>
      <c r="Q95" s="14">
        <f>SUM(Q96:Q99)</f>
        <v>3654.60879</v>
      </c>
      <c r="R95" s="13">
        <f t="shared" si="26"/>
        <v>0.8880773568776057</v>
      </c>
      <c r="S95" s="1"/>
      <c r="T95" s="1"/>
      <c r="U95" s="1"/>
      <c r="V95" s="1"/>
    </row>
    <row r="96" spans="1:22" s="10" customFormat="1" ht="14.25" customHeight="1" hidden="1" outlineLevel="1">
      <c r="A96" s="12"/>
      <c r="B96" s="12"/>
      <c r="C96" s="11" t="s">
        <v>68</v>
      </c>
      <c r="D96" s="69">
        <f t="shared" si="22"/>
        <v>4723.70182</v>
      </c>
      <c r="E96" s="39">
        <f>(H96+K96+N96+Q96)</f>
        <v>3015.50157</v>
      </c>
      <c r="F96" s="62">
        <f t="shared" si="24"/>
        <v>0.6383767826395104</v>
      </c>
      <c r="G96" s="33">
        <v>1413.39383</v>
      </c>
      <c r="H96" s="39">
        <v>164.69126</v>
      </c>
      <c r="I96" s="62">
        <f t="shared" si="23"/>
        <v>0.11652184727592875</v>
      </c>
      <c r="J96" s="71"/>
      <c r="K96" s="39">
        <v>7.483</v>
      </c>
      <c r="L96" s="62" t="str">
        <f t="shared" si="27"/>
        <v> </v>
      </c>
      <c r="M96" s="33">
        <v>1433.10492</v>
      </c>
      <c r="N96" s="39">
        <v>1125.39295</v>
      </c>
      <c r="O96" s="62">
        <f t="shared" si="25"/>
        <v>0.7852830133330363</v>
      </c>
      <c r="P96" s="33">
        <v>1877.20307</v>
      </c>
      <c r="Q96" s="39">
        <v>1717.93436</v>
      </c>
      <c r="R96" s="62">
        <f t="shared" si="26"/>
        <v>0.9151563767685507</v>
      </c>
      <c r="S96" s="1"/>
      <c r="T96" s="1"/>
      <c r="U96" s="1"/>
      <c r="V96" s="1"/>
    </row>
    <row r="97" spans="1:22" s="10" customFormat="1" ht="15" customHeight="1" hidden="1" outlineLevel="1">
      <c r="A97" s="12"/>
      <c r="B97" s="12"/>
      <c r="C97" s="11" t="s">
        <v>67</v>
      </c>
      <c r="D97" s="69">
        <f t="shared" si="22"/>
        <v>841.89582</v>
      </c>
      <c r="E97" s="39">
        <f>(H97+K97+N97+Q97)</f>
        <v>711.1493800000001</v>
      </c>
      <c r="F97" s="62">
        <f t="shared" si="24"/>
        <v>0.8446999772489666</v>
      </c>
      <c r="G97" s="33">
        <v>0.09215000000000001</v>
      </c>
      <c r="H97" s="39">
        <v>0.07654999999999999</v>
      </c>
      <c r="I97" s="62">
        <f t="shared" si="23"/>
        <v>0.830710797612588</v>
      </c>
      <c r="J97" s="71"/>
      <c r="K97" s="39">
        <v>1.1439000000000001</v>
      </c>
      <c r="L97" s="62" t="str">
        <f t="shared" si="27"/>
        <v> </v>
      </c>
      <c r="M97" s="33">
        <v>58.26989</v>
      </c>
      <c r="N97" s="39">
        <v>49.09775</v>
      </c>
      <c r="O97" s="62">
        <f t="shared" si="25"/>
        <v>0.8425921174726776</v>
      </c>
      <c r="P97" s="33">
        <v>783.53378</v>
      </c>
      <c r="Q97" s="39">
        <v>660.83118</v>
      </c>
      <c r="R97" s="62">
        <f t="shared" si="26"/>
        <v>0.8433984556479492</v>
      </c>
      <c r="S97" s="1"/>
      <c r="T97" s="1"/>
      <c r="U97" s="1"/>
      <c r="V97" s="1"/>
    </row>
    <row r="98" spans="1:22" s="10" customFormat="1" ht="15" customHeight="1" hidden="1" outlineLevel="1">
      <c r="A98" s="12"/>
      <c r="B98" s="12"/>
      <c r="C98" s="11" t="s">
        <v>66</v>
      </c>
      <c r="D98" s="69">
        <f t="shared" si="22"/>
        <v>348.33604</v>
      </c>
      <c r="E98" s="39">
        <f>(H98+K98+N98+Q98)</f>
        <v>224.55683</v>
      </c>
      <c r="F98" s="62">
        <f t="shared" si="24"/>
        <v>0.6446557467897952</v>
      </c>
      <c r="G98" s="33">
        <v>0.799</v>
      </c>
      <c r="H98" s="39">
        <v>0.799</v>
      </c>
      <c r="I98" s="62">
        <f t="shared" si="23"/>
        <v>1</v>
      </c>
      <c r="J98" s="71"/>
      <c r="K98" s="39">
        <v>8.44559</v>
      </c>
      <c r="L98" s="62" t="str">
        <f t="shared" si="27"/>
        <v> </v>
      </c>
      <c r="M98" s="33">
        <v>37.33473</v>
      </c>
      <c r="N98" s="39">
        <v>31.81412</v>
      </c>
      <c r="O98" s="62">
        <f t="shared" si="25"/>
        <v>0.8521320497027834</v>
      </c>
      <c r="P98" s="33">
        <v>310.20231</v>
      </c>
      <c r="Q98" s="39">
        <v>183.49812</v>
      </c>
      <c r="R98" s="62">
        <f t="shared" si="26"/>
        <v>0.5915433705184207</v>
      </c>
      <c r="S98" s="1"/>
      <c r="T98" s="1"/>
      <c r="U98" s="1"/>
      <c r="V98" s="1"/>
    </row>
    <row r="99" spans="1:22" s="10" customFormat="1" ht="15" customHeight="1" hidden="1" outlineLevel="1">
      <c r="A99" s="12"/>
      <c r="B99" s="12"/>
      <c r="C99" s="11" t="s">
        <v>65</v>
      </c>
      <c r="D99" s="69">
        <f t="shared" si="22"/>
        <v>1237.95235</v>
      </c>
      <c r="E99" s="39">
        <f>(H99+K99+N99+Q99)</f>
        <v>1150.2553</v>
      </c>
      <c r="F99" s="62">
        <f t="shared" si="24"/>
        <v>0.9291595916434102</v>
      </c>
      <c r="G99" s="33">
        <v>0.3416</v>
      </c>
      <c r="H99" s="39">
        <v>0.34164999999999995</v>
      </c>
      <c r="I99" s="62">
        <f t="shared" si="23"/>
        <v>1.000146370023419</v>
      </c>
      <c r="J99" s="71"/>
      <c r="K99" s="39">
        <v>0</v>
      </c>
      <c r="L99" s="62" t="str">
        <f t="shared" si="27"/>
        <v> </v>
      </c>
      <c r="M99" s="33">
        <v>93.35796</v>
      </c>
      <c r="N99" s="39">
        <v>57.56852</v>
      </c>
      <c r="O99" s="62">
        <f t="shared" si="25"/>
        <v>0.6166428658038371</v>
      </c>
      <c r="P99" s="33">
        <v>1144.25279</v>
      </c>
      <c r="Q99" s="39">
        <v>1092.34513</v>
      </c>
      <c r="R99" s="62">
        <f t="shared" si="26"/>
        <v>0.954636195381267</v>
      </c>
      <c r="S99" s="1"/>
      <c r="T99" s="1"/>
      <c r="U99" s="1"/>
      <c r="V99" s="1"/>
    </row>
    <row r="100" spans="1:22" ht="29.25" customHeight="1" hidden="1" collapsed="1">
      <c r="A100" s="16">
        <v>16</v>
      </c>
      <c r="B100" s="16"/>
      <c r="C100" s="15" t="s">
        <v>152</v>
      </c>
      <c r="D100" s="68">
        <f>SUM(D101:D106)</f>
        <v>3805.5421544444443</v>
      </c>
      <c r="E100" s="68">
        <f>SUM(E101:E106)</f>
        <v>3579.30887</v>
      </c>
      <c r="F100" s="13">
        <f t="shared" si="24"/>
        <v>0.9405516283191793</v>
      </c>
      <c r="G100" s="14">
        <f>SUM(G101:G106)</f>
        <v>602.6246544444442</v>
      </c>
      <c r="H100" s="14">
        <f>SUM(H101:H106)</f>
        <v>642.94202</v>
      </c>
      <c r="I100" s="13">
        <f t="shared" si="23"/>
        <v>1.066902947395546</v>
      </c>
      <c r="J100" s="14">
        <f>SUM(J101:J106)</f>
        <v>1.605</v>
      </c>
      <c r="K100" s="14">
        <f>SUM(K101:K106)</f>
        <v>1.8963</v>
      </c>
      <c r="L100" s="13">
        <f t="shared" si="27"/>
        <v>1.181495327102804</v>
      </c>
      <c r="M100" s="14">
        <f>SUM(M101:M106)</f>
        <v>577.20628</v>
      </c>
      <c r="N100" s="14">
        <f>SUM(N101:N106)</f>
        <v>549.90796</v>
      </c>
      <c r="O100" s="13">
        <f t="shared" si="25"/>
        <v>0.9527061278681861</v>
      </c>
      <c r="P100" s="14">
        <f>SUM(P101:P106)</f>
        <v>2624.10622</v>
      </c>
      <c r="Q100" s="14">
        <f>SUM(Q101:Q106)</f>
        <v>2384.56259</v>
      </c>
      <c r="R100" s="13">
        <f t="shared" si="26"/>
        <v>0.9087142021255527</v>
      </c>
      <c r="S100" s="1"/>
      <c r="T100" s="1"/>
      <c r="U100" s="1"/>
      <c r="V100" s="1"/>
    </row>
    <row r="101" spans="1:22" s="10" customFormat="1" ht="15" customHeight="1" hidden="1" outlineLevel="1">
      <c r="A101" s="12"/>
      <c r="B101" s="12"/>
      <c r="C101" s="11" t="s">
        <v>151</v>
      </c>
      <c r="D101" s="69">
        <f t="shared" si="22"/>
        <v>1598.69573</v>
      </c>
      <c r="E101" s="39">
        <f aca="true" t="shared" si="28" ref="E101:E106">(H101+K101+N101+Q101)</f>
        <v>1587.51136</v>
      </c>
      <c r="F101" s="62">
        <f t="shared" si="24"/>
        <v>0.993004065883131</v>
      </c>
      <c r="G101" s="33">
        <v>590.79702</v>
      </c>
      <c r="H101" s="39">
        <v>619.36119</v>
      </c>
      <c r="I101" s="62">
        <f t="shared" si="23"/>
        <v>1.0483485343240222</v>
      </c>
      <c r="J101" s="33">
        <v>1.5</v>
      </c>
      <c r="K101" s="39">
        <v>1.5</v>
      </c>
      <c r="L101" s="62">
        <f t="shared" si="27"/>
        <v>1</v>
      </c>
      <c r="M101" s="33">
        <v>260.10553</v>
      </c>
      <c r="N101" s="39">
        <v>243.88735</v>
      </c>
      <c r="O101" s="62">
        <f t="shared" si="25"/>
        <v>0.9376476924577498</v>
      </c>
      <c r="P101" s="33">
        <v>746.29318</v>
      </c>
      <c r="Q101" s="39">
        <v>722.76282</v>
      </c>
      <c r="R101" s="62">
        <f aca="true" t="shared" si="29" ref="R101:R106">IF(Q101=0," ",IF(Q101/P101*100&gt;200,"св.200",Q101/P101))</f>
        <v>0.968470353702013</v>
      </c>
      <c r="S101" s="1"/>
      <c r="T101" s="1"/>
      <c r="U101" s="1"/>
      <c r="V101" s="1"/>
    </row>
    <row r="102" spans="1:22" s="10" customFormat="1" ht="15" customHeight="1" hidden="1" outlineLevel="1">
      <c r="A102" s="12"/>
      <c r="B102" s="12"/>
      <c r="C102" s="11" t="s">
        <v>64</v>
      </c>
      <c r="D102" s="69">
        <f t="shared" si="22"/>
        <v>220.5437</v>
      </c>
      <c r="E102" s="39">
        <f t="shared" si="28"/>
        <v>225.95992</v>
      </c>
      <c r="F102" s="62">
        <f t="shared" si="24"/>
        <v>1.0245584888618446</v>
      </c>
      <c r="G102" s="33">
        <v>0.53455</v>
      </c>
      <c r="H102" s="39">
        <v>15.4338</v>
      </c>
      <c r="I102" s="62" t="str">
        <f t="shared" si="23"/>
        <v>св.200</v>
      </c>
      <c r="J102" s="33"/>
      <c r="K102" s="39">
        <v>0</v>
      </c>
      <c r="L102" s="62" t="str">
        <f t="shared" si="27"/>
        <v> </v>
      </c>
      <c r="M102" s="33">
        <v>101.77753999999999</v>
      </c>
      <c r="N102" s="39">
        <v>97.54011</v>
      </c>
      <c r="O102" s="62">
        <f t="shared" si="25"/>
        <v>0.9583657651776611</v>
      </c>
      <c r="P102" s="33">
        <v>118.23161</v>
      </c>
      <c r="Q102" s="39">
        <v>112.98601</v>
      </c>
      <c r="R102" s="62">
        <f t="shared" si="29"/>
        <v>0.9556328464105326</v>
      </c>
      <c r="S102" s="1"/>
      <c r="T102" s="1"/>
      <c r="U102" s="1"/>
      <c r="V102" s="1"/>
    </row>
    <row r="103" spans="1:22" s="10" customFormat="1" ht="15" customHeight="1" hidden="1" outlineLevel="1">
      <c r="A103" s="12"/>
      <c r="B103" s="12"/>
      <c r="C103" s="11" t="s">
        <v>63</v>
      </c>
      <c r="D103" s="69">
        <f t="shared" si="22"/>
        <v>784.40601</v>
      </c>
      <c r="E103" s="39">
        <f t="shared" si="28"/>
        <v>725.11276</v>
      </c>
      <c r="F103" s="62">
        <f t="shared" si="24"/>
        <v>0.9244100003772281</v>
      </c>
      <c r="G103" s="33">
        <v>4.82175</v>
      </c>
      <c r="H103" s="39">
        <v>4.82175</v>
      </c>
      <c r="I103" s="62">
        <f t="shared" si="23"/>
        <v>1</v>
      </c>
      <c r="J103" s="33"/>
      <c r="K103" s="39">
        <v>0</v>
      </c>
      <c r="L103" s="62" t="str">
        <f t="shared" si="27"/>
        <v> </v>
      </c>
      <c r="M103" s="33">
        <v>79.62452</v>
      </c>
      <c r="N103" s="39">
        <v>77.06022999999999</v>
      </c>
      <c r="O103" s="62">
        <f t="shared" si="25"/>
        <v>0.9677952218738648</v>
      </c>
      <c r="P103" s="33">
        <v>699.95974</v>
      </c>
      <c r="Q103" s="39">
        <v>643.23078</v>
      </c>
      <c r="R103" s="62">
        <f t="shared" si="29"/>
        <v>0.9189539672667459</v>
      </c>
      <c r="S103" s="1"/>
      <c r="T103" s="1"/>
      <c r="U103" s="1"/>
      <c r="V103" s="1"/>
    </row>
    <row r="104" spans="1:22" s="10" customFormat="1" ht="15" customHeight="1" hidden="1" outlineLevel="1">
      <c r="A104" s="12"/>
      <c r="B104" s="12"/>
      <c r="C104" s="11" t="s">
        <v>62</v>
      </c>
      <c r="D104" s="69">
        <f aca="true" t="shared" si="30" ref="D104:D134">G104+J104+M104+P104</f>
        <v>309.4071</v>
      </c>
      <c r="E104" s="39">
        <f t="shared" si="28"/>
        <v>277.64372000000003</v>
      </c>
      <c r="F104" s="62">
        <f t="shared" si="24"/>
        <v>0.8973411405232783</v>
      </c>
      <c r="G104" s="33">
        <v>1.2026</v>
      </c>
      <c r="H104" s="39">
        <v>1.2026</v>
      </c>
      <c r="I104" s="62">
        <f t="shared" si="23"/>
        <v>1</v>
      </c>
      <c r="J104" s="33"/>
      <c r="K104" s="39">
        <v>0.2913</v>
      </c>
      <c r="L104" s="62" t="str">
        <f t="shared" si="27"/>
        <v> </v>
      </c>
      <c r="M104" s="33">
        <v>61.25367</v>
      </c>
      <c r="N104" s="39">
        <v>60.27659</v>
      </c>
      <c r="O104" s="62">
        <f t="shared" si="25"/>
        <v>0.9840486292494801</v>
      </c>
      <c r="P104" s="33">
        <v>246.95083</v>
      </c>
      <c r="Q104" s="39">
        <v>215.87323</v>
      </c>
      <c r="R104" s="62">
        <f t="shared" si="29"/>
        <v>0.87415470520994</v>
      </c>
      <c r="S104" s="1"/>
      <c r="T104" s="1"/>
      <c r="U104" s="1"/>
      <c r="V104" s="1"/>
    </row>
    <row r="105" spans="1:22" s="10" customFormat="1" ht="15" customHeight="1" hidden="1" outlineLevel="1">
      <c r="A105" s="12"/>
      <c r="B105" s="12"/>
      <c r="C105" s="11" t="s">
        <v>61</v>
      </c>
      <c r="D105" s="69">
        <f t="shared" si="30"/>
        <v>471.34677</v>
      </c>
      <c r="E105" s="39">
        <f t="shared" si="28"/>
        <v>385.74921</v>
      </c>
      <c r="F105" s="62">
        <f t="shared" si="24"/>
        <v>0.818397906916812</v>
      </c>
      <c r="G105" s="33">
        <v>5.091600000000001</v>
      </c>
      <c r="H105" s="39">
        <v>2.1130999999999998</v>
      </c>
      <c r="I105" s="62">
        <f t="shared" si="23"/>
        <v>0.4150168905648518</v>
      </c>
      <c r="J105" s="33"/>
      <c r="K105" s="39">
        <v>0</v>
      </c>
      <c r="L105" s="62" t="str">
        <f t="shared" si="27"/>
        <v> </v>
      </c>
      <c r="M105" s="33">
        <v>27.28718</v>
      </c>
      <c r="N105" s="39">
        <v>25.255599999999998</v>
      </c>
      <c r="O105" s="62">
        <f t="shared" si="25"/>
        <v>0.925548187830329</v>
      </c>
      <c r="P105" s="33">
        <v>438.96799</v>
      </c>
      <c r="Q105" s="39">
        <v>358.38051</v>
      </c>
      <c r="R105" s="62">
        <f t="shared" si="29"/>
        <v>0.8164160443680644</v>
      </c>
      <c r="S105" s="1"/>
      <c r="T105" s="1"/>
      <c r="U105" s="1"/>
      <c r="V105" s="1"/>
    </row>
    <row r="106" spans="1:22" s="10" customFormat="1" ht="15" customHeight="1" hidden="1" outlineLevel="1">
      <c r="A106" s="12"/>
      <c r="B106" s="12"/>
      <c r="C106" s="11" t="s">
        <v>60</v>
      </c>
      <c r="D106" s="69">
        <f t="shared" si="30"/>
        <v>421.14284444444445</v>
      </c>
      <c r="E106" s="39">
        <f t="shared" si="28"/>
        <v>377.33189999999996</v>
      </c>
      <c r="F106" s="62">
        <f t="shared" si="24"/>
        <v>0.8959712956722838</v>
      </c>
      <c r="G106" s="33">
        <v>0.17713444444444446</v>
      </c>
      <c r="H106" s="39">
        <v>0.00958</v>
      </c>
      <c r="I106" s="62">
        <f t="shared" si="23"/>
        <v>0.0540832136293211</v>
      </c>
      <c r="J106" s="33">
        <v>0.105</v>
      </c>
      <c r="K106" s="39">
        <v>0.105</v>
      </c>
      <c r="L106" s="62">
        <f t="shared" si="27"/>
        <v>1</v>
      </c>
      <c r="M106" s="33">
        <v>47.15783999999999</v>
      </c>
      <c r="N106" s="39">
        <v>45.88808</v>
      </c>
      <c r="O106" s="62">
        <f t="shared" si="25"/>
        <v>0.9730742544611884</v>
      </c>
      <c r="P106" s="33">
        <v>373.70287</v>
      </c>
      <c r="Q106" s="39">
        <v>331.32923999999997</v>
      </c>
      <c r="R106" s="62">
        <f t="shared" si="29"/>
        <v>0.8866114407951964</v>
      </c>
      <c r="S106" s="1"/>
      <c r="T106" s="1"/>
      <c r="U106" s="1"/>
      <c r="V106" s="1"/>
    </row>
    <row r="107" spans="1:22" ht="31.5" customHeight="1" hidden="1" collapsed="1">
      <c r="A107" s="16">
        <v>17</v>
      </c>
      <c r="B107" s="16"/>
      <c r="C107" s="15" t="s">
        <v>160</v>
      </c>
      <c r="D107" s="68">
        <f>SUM(D108:D113)</f>
        <v>3351.5904777777773</v>
      </c>
      <c r="E107" s="68">
        <f>SUM(E108:E113)</f>
        <v>3813.4175399999995</v>
      </c>
      <c r="F107" s="13">
        <f t="shared" si="24"/>
        <v>1.1377934044401599</v>
      </c>
      <c r="G107" s="14">
        <f>SUM(G108:G113)</f>
        <v>72.88142777777777</v>
      </c>
      <c r="H107" s="14">
        <f>SUM(H108:H113)</f>
        <v>100.92814999999999</v>
      </c>
      <c r="I107" s="13">
        <f aca="true" t="shared" si="31" ref="I107:I137">IF(G107=0," ",IF(H107/G107*100&gt;200,"св.200",H107/G107))</f>
        <v>1.3848267395054235</v>
      </c>
      <c r="J107" s="14">
        <f>SUM(J108:J113)</f>
        <v>26.833</v>
      </c>
      <c r="K107" s="14">
        <f>SUM(K108:K113)</f>
        <v>56.504740000000005</v>
      </c>
      <c r="L107" s="13" t="str">
        <f t="shared" si="27"/>
        <v>св.200</v>
      </c>
      <c r="M107" s="14">
        <f>SUM(M108:M113)</f>
        <v>671.23026</v>
      </c>
      <c r="N107" s="14">
        <f>SUM(N108:N113)</f>
        <v>450.9245</v>
      </c>
      <c r="O107" s="13">
        <f t="shared" si="25"/>
        <v>0.6717880984686239</v>
      </c>
      <c r="P107" s="14">
        <f>SUM(P108:P113)</f>
        <v>2576.58779</v>
      </c>
      <c r="Q107" s="14">
        <f>SUM(Q108:Q113)</f>
        <v>3205.06015</v>
      </c>
      <c r="R107" s="13">
        <f t="shared" si="26"/>
        <v>1.2439165327256323</v>
      </c>
      <c r="S107" s="1"/>
      <c r="T107" s="1"/>
      <c r="U107" s="1"/>
      <c r="V107" s="1"/>
    </row>
    <row r="108" spans="1:22" s="10" customFormat="1" ht="13.5" customHeight="1" hidden="1" outlineLevel="1">
      <c r="A108" s="12"/>
      <c r="B108" s="12"/>
      <c r="C108" s="11" t="s">
        <v>206</v>
      </c>
      <c r="D108" s="69">
        <f>G108+J108+M108+P108+4.058</f>
        <v>1808.33792</v>
      </c>
      <c r="E108" s="39">
        <f aca="true" t="shared" si="32" ref="E108:E113">(H108+K108+N108+Q108)</f>
        <v>1910.48544</v>
      </c>
      <c r="F108" s="62">
        <f t="shared" si="24"/>
        <v>1.0564869645602522</v>
      </c>
      <c r="G108" s="33">
        <v>38.57118</v>
      </c>
      <c r="H108" s="39">
        <v>35.269980000000004</v>
      </c>
      <c r="I108" s="62">
        <f t="shared" si="31"/>
        <v>0.9144127817712604</v>
      </c>
      <c r="J108" s="33">
        <v>26.833</v>
      </c>
      <c r="K108" s="39">
        <v>35.70698</v>
      </c>
      <c r="L108" s="62">
        <f t="shared" si="27"/>
        <v>1.3307114374091604</v>
      </c>
      <c r="M108" s="33">
        <v>320.98641</v>
      </c>
      <c r="N108" s="39">
        <v>133.4124</v>
      </c>
      <c r="O108" s="62">
        <f t="shared" si="25"/>
        <v>0.41563254967710317</v>
      </c>
      <c r="P108" s="33">
        <v>1417.88933</v>
      </c>
      <c r="Q108" s="39">
        <v>1706.0960799999998</v>
      </c>
      <c r="R108" s="62">
        <f t="shared" si="26"/>
        <v>1.2032646299693925</v>
      </c>
      <c r="S108" s="1"/>
      <c r="T108" s="1"/>
      <c r="U108" s="1"/>
      <c r="V108" s="1"/>
    </row>
    <row r="109" spans="1:22" s="10" customFormat="1" ht="15" customHeight="1" hidden="1" outlineLevel="1">
      <c r="A109" s="12"/>
      <c r="B109" s="12"/>
      <c r="C109" s="11" t="s">
        <v>198</v>
      </c>
      <c r="D109" s="69">
        <f t="shared" si="30"/>
        <v>390.74439333333333</v>
      </c>
      <c r="E109" s="39">
        <f t="shared" si="32"/>
        <v>375.76775</v>
      </c>
      <c r="F109" s="62">
        <f t="shared" si="24"/>
        <v>0.9616715080526896</v>
      </c>
      <c r="G109" s="33">
        <v>10.980513333333333</v>
      </c>
      <c r="H109" s="39">
        <v>9.71056</v>
      </c>
      <c r="I109" s="62">
        <f t="shared" si="31"/>
        <v>0.8843448120518955</v>
      </c>
      <c r="J109" s="33"/>
      <c r="K109" s="39">
        <v>0</v>
      </c>
      <c r="L109" s="62" t="str">
        <f>IF(K109=0," ",IF(K109/J109*100&gt;200,"св.200",K109/J109))</f>
        <v> </v>
      </c>
      <c r="M109" s="33">
        <v>79.65691000000001</v>
      </c>
      <c r="N109" s="39">
        <v>60.21689</v>
      </c>
      <c r="O109" s="62">
        <f t="shared" si="25"/>
        <v>0.7559531244684233</v>
      </c>
      <c r="P109" s="33">
        <v>300.10697</v>
      </c>
      <c r="Q109" s="39">
        <v>305.8403</v>
      </c>
      <c r="R109" s="62">
        <f t="shared" si="26"/>
        <v>1.019104288047692</v>
      </c>
      <c r="S109" s="1"/>
      <c r="T109" s="1"/>
      <c r="U109" s="1"/>
      <c r="V109" s="1"/>
    </row>
    <row r="110" spans="1:22" s="10" customFormat="1" ht="15" customHeight="1" hidden="1" outlineLevel="1">
      <c r="A110" s="12"/>
      <c r="B110" s="12"/>
      <c r="C110" s="11" t="s">
        <v>59</v>
      </c>
      <c r="D110" s="69">
        <f t="shared" si="30"/>
        <v>209.2488522222222</v>
      </c>
      <c r="E110" s="39">
        <f t="shared" si="32"/>
        <v>194.28131000000002</v>
      </c>
      <c r="F110" s="62">
        <f t="shared" si="24"/>
        <v>0.9284701346589626</v>
      </c>
      <c r="G110" s="33">
        <v>16.84141222222222</v>
      </c>
      <c r="H110" s="39">
        <v>16.84141</v>
      </c>
      <c r="I110" s="62">
        <f t="shared" si="31"/>
        <v>0.999999868050126</v>
      </c>
      <c r="J110" s="33"/>
      <c r="K110" s="39">
        <v>0</v>
      </c>
      <c r="L110" s="62" t="str">
        <f>IF(K110=0," ",IF(K110/J110*100&gt;200,"св.200",K110/J110))</f>
        <v> </v>
      </c>
      <c r="M110" s="33">
        <v>21.71104</v>
      </c>
      <c r="N110" s="39">
        <v>21.18589</v>
      </c>
      <c r="O110" s="62">
        <f t="shared" si="25"/>
        <v>0.9758118450336787</v>
      </c>
      <c r="P110" s="33">
        <v>170.69639999999998</v>
      </c>
      <c r="Q110" s="39">
        <v>156.25401000000002</v>
      </c>
      <c r="R110" s="62">
        <f t="shared" si="26"/>
        <v>0.915391361504988</v>
      </c>
      <c r="S110" s="1"/>
      <c r="T110" s="1"/>
      <c r="U110" s="1"/>
      <c r="V110" s="1"/>
    </row>
    <row r="111" spans="1:22" s="10" customFormat="1" ht="15" customHeight="1" hidden="1" outlineLevel="1">
      <c r="A111" s="12"/>
      <c r="B111" s="12"/>
      <c r="C111" s="11" t="s">
        <v>58</v>
      </c>
      <c r="D111" s="69">
        <f t="shared" si="30"/>
        <v>334.90206000000006</v>
      </c>
      <c r="E111" s="39">
        <f t="shared" si="32"/>
        <v>317.58614</v>
      </c>
      <c r="F111" s="62">
        <f t="shared" si="24"/>
        <v>0.9482955703527173</v>
      </c>
      <c r="G111" s="33">
        <v>4.115060000000001</v>
      </c>
      <c r="H111" s="39">
        <v>15.05551</v>
      </c>
      <c r="I111" s="62" t="str">
        <f t="shared" si="31"/>
        <v>св.200</v>
      </c>
      <c r="J111" s="33"/>
      <c r="K111" s="39">
        <v>17.6919</v>
      </c>
      <c r="L111" s="62" t="str">
        <f>IF(J111=0," ",IF(K111/J111*100&gt;200,"св.200",K111/J111))</f>
        <v> </v>
      </c>
      <c r="M111" s="33">
        <v>58.88784</v>
      </c>
      <c r="N111" s="39">
        <v>51.38375</v>
      </c>
      <c r="O111" s="62">
        <f t="shared" si="25"/>
        <v>0.8725697869033743</v>
      </c>
      <c r="P111" s="33">
        <v>271.89916000000005</v>
      </c>
      <c r="Q111" s="39">
        <v>233.45498</v>
      </c>
      <c r="R111" s="62">
        <f t="shared" si="26"/>
        <v>0.8586086841901239</v>
      </c>
      <c r="S111" s="1"/>
      <c r="T111" s="1"/>
      <c r="U111" s="1"/>
      <c r="V111" s="1"/>
    </row>
    <row r="112" spans="1:22" s="10" customFormat="1" ht="15" customHeight="1" hidden="1" outlineLevel="1">
      <c r="A112" s="12"/>
      <c r="B112" s="12"/>
      <c r="C112" s="11" t="s">
        <v>57</v>
      </c>
      <c r="D112" s="69">
        <f t="shared" si="30"/>
        <v>126.26786555555555</v>
      </c>
      <c r="E112" s="39">
        <f t="shared" si="32"/>
        <v>143.14794</v>
      </c>
      <c r="F112" s="62">
        <f t="shared" si="24"/>
        <v>1.1336846423290297</v>
      </c>
      <c r="G112" s="33">
        <v>0.08255555555555558</v>
      </c>
      <c r="H112" s="39">
        <v>21.88273</v>
      </c>
      <c r="I112" s="62" t="str">
        <f t="shared" si="31"/>
        <v>св.200</v>
      </c>
      <c r="J112" s="33"/>
      <c r="K112" s="39">
        <v>0</v>
      </c>
      <c r="L112" s="62" t="str">
        <f>IF(K112=0," ",IF(K112/J112*100&gt;200,"св.200",K112/J112))</f>
        <v> </v>
      </c>
      <c r="M112" s="33">
        <v>109.59164999999999</v>
      </c>
      <c r="N112" s="39">
        <v>105.94036</v>
      </c>
      <c r="O112" s="62">
        <f t="shared" si="25"/>
        <v>0.9666827719082614</v>
      </c>
      <c r="P112" s="33">
        <v>16.59366</v>
      </c>
      <c r="Q112" s="39">
        <v>15.32485</v>
      </c>
      <c r="R112" s="62">
        <f t="shared" si="26"/>
        <v>0.9235364591054656</v>
      </c>
      <c r="S112" s="1"/>
      <c r="T112" s="1"/>
      <c r="U112" s="1"/>
      <c r="V112" s="1"/>
    </row>
    <row r="113" spans="1:22" s="10" customFormat="1" ht="15" customHeight="1" hidden="1" outlineLevel="1">
      <c r="A113" s="12"/>
      <c r="B113" s="12"/>
      <c r="C113" s="11" t="s">
        <v>56</v>
      </c>
      <c r="D113" s="69">
        <f t="shared" si="30"/>
        <v>482.0893866666667</v>
      </c>
      <c r="E113" s="39">
        <f t="shared" si="32"/>
        <v>872.1489600000001</v>
      </c>
      <c r="F113" s="62">
        <f t="shared" si="24"/>
        <v>1.809102179225186</v>
      </c>
      <c r="G113" s="33">
        <v>2.290706666666667</v>
      </c>
      <c r="H113" s="39">
        <v>2.16796</v>
      </c>
      <c r="I113" s="62">
        <f t="shared" si="31"/>
        <v>0.9464153710936362</v>
      </c>
      <c r="J113" s="33"/>
      <c r="K113" s="39">
        <v>3.1058600000000003</v>
      </c>
      <c r="L113" s="62" t="str">
        <f>IF(J113=0," ",IF(K113/J113*100&gt;200,"св.200",K113/J113))</f>
        <v> </v>
      </c>
      <c r="M113" s="33">
        <v>80.39641</v>
      </c>
      <c r="N113" s="39">
        <v>78.78521</v>
      </c>
      <c r="O113" s="62">
        <f t="shared" si="25"/>
        <v>0.9799593041530089</v>
      </c>
      <c r="P113" s="33">
        <v>399.40227000000004</v>
      </c>
      <c r="Q113" s="39">
        <v>788.0899300000001</v>
      </c>
      <c r="R113" s="62">
        <f t="shared" si="26"/>
        <v>1.97317338732201</v>
      </c>
      <c r="S113" s="1"/>
      <c r="T113" s="1"/>
      <c r="U113" s="1"/>
      <c r="V113" s="1"/>
    </row>
    <row r="114" spans="1:22" ht="31.5" customHeight="1" hidden="1" collapsed="1">
      <c r="A114" s="16">
        <v>18</v>
      </c>
      <c r="B114" s="16"/>
      <c r="C114" s="15" t="s">
        <v>150</v>
      </c>
      <c r="D114" s="68">
        <f>SUM(D115:D120)</f>
        <v>11785.742904444442</v>
      </c>
      <c r="E114" s="68">
        <f>SUM(E115:E120)</f>
        <v>12393.670699999997</v>
      </c>
      <c r="F114" s="13">
        <f t="shared" si="24"/>
        <v>1.0515816270967784</v>
      </c>
      <c r="G114" s="14">
        <f>SUM(G115:G120)</f>
        <v>1815.2015844444445</v>
      </c>
      <c r="H114" s="14">
        <f>SUM(H115:H120)</f>
        <v>1759.4706099999999</v>
      </c>
      <c r="I114" s="13">
        <f t="shared" si="31"/>
        <v>0.969297638938817</v>
      </c>
      <c r="J114" s="14">
        <f>SUM(J115:J120)</f>
        <v>1.3914000000000002</v>
      </c>
      <c r="K114" s="94">
        <f>((SUM(K115:K120))/1)/1</f>
        <v>2.5875</v>
      </c>
      <c r="L114" s="13">
        <f t="shared" si="27"/>
        <v>1.859637774902975</v>
      </c>
      <c r="M114" s="14">
        <f>SUM(M115:M120)</f>
        <v>2994.54555</v>
      </c>
      <c r="N114" s="14">
        <f>SUM(N115:N120)</f>
        <v>2642.57188</v>
      </c>
      <c r="O114" s="13">
        <f t="shared" si="25"/>
        <v>0.8824617411480016</v>
      </c>
      <c r="P114" s="14">
        <f>SUM(P115:P120)</f>
        <v>6974.54337</v>
      </c>
      <c r="Q114" s="14">
        <f>SUM(Q115:Q120)</f>
        <v>7989.04071</v>
      </c>
      <c r="R114" s="13">
        <f t="shared" si="26"/>
        <v>1.1454571699078846</v>
      </c>
      <c r="S114" s="1"/>
      <c r="T114" s="1"/>
      <c r="U114" s="1"/>
      <c r="V114" s="1"/>
    </row>
    <row r="115" spans="1:22" s="10" customFormat="1" ht="15" customHeight="1" hidden="1" outlineLevel="1">
      <c r="A115" s="12"/>
      <c r="B115" s="12"/>
      <c r="C115" s="11" t="s">
        <v>207</v>
      </c>
      <c r="D115" s="69">
        <f>G115+J115+M115+P115+0.061</f>
        <v>9370.63263</v>
      </c>
      <c r="E115" s="39">
        <f aca="true" t="shared" si="33" ref="E115:E120">(H115+K115+N115+Q115)</f>
        <v>10297.644499999999</v>
      </c>
      <c r="F115" s="62">
        <f t="shared" si="24"/>
        <v>1.0989273517171272</v>
      </c>
      <c r="G115" s="33">
        <v>1780.35943</v>
      </c>
      <c r="H115" s="39">
        <v>1748.0836399999998</v>
      </c>
      <c r="I115" s="62">
        <f t="shared" si="31"/>
        <v>0.9818711944025819</v>
      </c>
      <c r="J115" s="33"/>
      <c r="K115" s="39"/>
      <c r="L115" s="62" t="str">
        <f t="shared" si="27"/>
        <v> </v>
      </c>
      <c r="M115" s="33">
        <v>2077.03021</v>
      </c>
      <c r="N115" s="39">
        <v>1828.5353300000002</v>
      </c>
      <c r="O115" s="62">
        <f t="shared" si="25"/>
        <v>0.8803604883532244</v>
      </c>
      <c r="P115" s="33">
        <v>5513.18199</v>
      </c>
      <c r="Q115" s="39">
        <v>6721.025529999999</v>
      </c>
      <c r="R115" s="62">
        <f t="shared" si="26"/>
        <v>1.219082834956442</v>
      </c>
      <c r="S115" s="1"/>
      <c r="T115" s="1"/>
      <c r="U115" s="1"/>
      <c r="V115" s="1"/>
    </row>
    <row r="116" spans="1:22" s="10" customFormat="1" ht="15" customHeight="1" hidden="1" outlineLevel="1">
      <c r="A116" s="12"/>
      <c r="B116" s="12"/>
      <c r="C116" s="11" t="s">
        <v>55</v>
      </c>
      <c r="D116" s="69">
        <f t="shared" si="30"/>
        <v>168.38576555555557</v>
      </c>
      <c r="E116" s="39">
        <f t="shared" si="33"/>
        <v>156.21393</v>
      </c>
      <c r="F116" s="62">
        <f t="shared" si="24"/>
        <v>0.9277145813638284</v>
      </c>
      <c r="G116" s="33">
        <v>0.06922555555555555</v>
      </c>
      <c r="H116" s="39">
        <v>0.07373</v>
      </c>
      <c r="I116" s="62">
        <f t="shared" si="31"/>
        <v>1.0650690977962538</v>
      </c>
      <c r="J116" s="33"/>
      <c r="K116" s="39">
        <v>0</v>
      </c>
      <c r="L116" s="62" t="str">
        <f t="shared" si="27"/>
        <v> </v>
      </c>
      <c r="M116" s="33">
        <v>24.22009</v>
      </c>
      <c r="N116" s="39">
        <v>19.814529999999998</v>
      </c>
      <c r="O116" s="62">
        <f t="shared" si="25"/>
        <v>0.8181030706326855</v>
      </c>
      <c r="P116" s="33">
        <v>144.09645</v>
      </c>
      <c r="Q116" s="39">
        <v>136.32567</v>
      </c>
      <c r="R116" s="62">
        <f t="shared" si="26"/>
        <v>0.9460723702769915</v>
      </c>
      <c r="S116" s="1"/>
      <c r="T116" s="1"/>
      <c r="U116" s="1"/>
      <c r="V116" s="1"/>
    </row>
    <row r="117" spans="1:22" s="10" customFormat="1" ht="15" customHeight="1" hidden="1" outlineLevel="1">
      <c r="A117" s="12"/>
      <c r="B117" s="12"/>
      <c r="C117" s="11" t="s">
        <v>54</v>
      </c>
      <c r="D117" s="69">
        <f t="shared" si="30"/>
        <v>895.6682999999999</v>
      </c>
      <c r="E117" s="39">
        <f t="shared" si="33"/>
        <v>761.3517400000001</v>
      </c>
      <c r="F117" s="62">
        <f t="shared" si="24"/>
        <v>0.8500376087888788</v>
      </c>
      <c r="G117" s="33">
        <v>34.19893</v>
      </c>
      <c r="H117" s="39">
        <v>8.48588</v>
      </c>
      <c r="I117" s="62">
        <f t="shared" si="31"/>
        <v>0.24813290942143512</v>
      </c>
      <c r="J117" s="33">
        <v>1.3914000000000002</v>
      </c>
      <c r="K117" s="39">
        <v>2.5875</v>
      </c>
      <c r="L117" s="62">
        <f t="shared" si="27"/>
        <v>1.859637774902975</v>
      </c>
      <c r="M117" s="33">
        <v>253.75748000000002</v>
      </c>
      <c r="N117" s="39">
        <v>213.87335000000002</v>
      </c>
      <c r="O117" s="62">
        <f t="shared" si="25"/>
        <v>0.8428257957164454</v>
      </c>
      <c r="P117" s="33">
        <v>606.32049</v>
      </c>
      <c r="Q117" s="39">
        <v>536.4050100000001</v>
      </c>
      <c r="R117" s="62">
        <f t="shared" si="26"/>
        <v>0.8846889043779472</v>
      </c>
      <c r="S117" s="1"/>
      <c r="T117" s="1"/>
      <c r="U117" s="1"/>
      <c r="V117" s="1"/>
    </row>
    <row r="118" spans="1:22" s="10" customFormat="1" ht="15" customHeight="1" hidden="1" outlineLevel="1">
      <c r="A118" s="12"/>
      <c r="B118" s="12"/>
      <c r="C118" s="11" t="s">
        <v>53</v>
      </c>
      <c r="D118" s="69">
        <f t="shared" si="30"/>
        <v>533.55171</v>
      </c>
      <c r="E118" s="39">
        <f t="shared" si="33"/>
        <v>407.08773</v>
      </c>
      <c r="F118" s="62">
        <f t="shared" si="24"/>
        <v>0.7629770880127065</v>
      </c>
      <c r="G118" s="33">
        <v>0.16855</v>
      </c>
      <c r="H118" s="39">
        <v>0.11125</v>
      </c>
      <c r="I118" s="62">
        <f t="shared" si="31"/>
        <v>0.6600415307030555</v>
      </c>
      <c r="J118" s="33"/>
      <c r="K118" s="39">
        <v>0</v>
      </c>
      <c r="L118" s="62" t="str">
        <f t="shared" si="27"/>
        <v> </v>
      </c>
      <c r="M118" s="33">
        <v>260.40581</v>
      </c>
      <c r="N118" s="39">
        <v>209.2176</v>
      </c>
      <c r="O118" s="62">
        <f t="shared" si="25"/>
        <v>0.8034290786369168</v>
      </c>
      <c r="P118" s="33">
        <v>272.97735</v>
      </c>
      <c r="Q118" s="39">
        <v>197.75888</v>
      </c>
      <c r="R118" s="62">
        <f t="shared" si="26"/>
        <v>0.7244516074318986</v>
      </c>
      <c r="S118" s="1"/>
      <c r="T118" s="1"/>
      <c r="U118" s="1"/>
      <c r="V118" s="1"/>
    </row>
    <row r="119" spans="1:22" s="10" customFormat="1" ht="15" customHeight="1" hidden="1" outlineLevel="1">
      <c r="A119" s="12"/>
      <c r="B119" s="12"/>
      <c r="C119" s="11" t="s">
        <v>52</v>
      </c>
      <c r="D119" s="69">
        <f t="shared" si="30"/>
        <v>100.96657222222223</v>
      </c>
      <c r="E119" s="39">
        <f t="shared" si="33"/>
        <v>84.80445999999999</v>
      </c>
      <c r="F119" s="62">
        <f t="shared" si="24"/>
        <v>0.83992610755716</v>
      </c>
      <c r="G119" s="33">
        <v>0.10131222222222222</v>
      </c>
      <c r="H119" s="39">
        <v>0.97151</v>
      </c>
      <c r="I119" s="62" t="str">
        <f t="shared" si="31"/>
        <v>св.200</v>
      </c>
      <c r="J119" s="33"/>
      <c r="K119" s="39">
        <v>0</v>
      </c>
      <c r="L119" s="62" t="str">
        <f t="shared" si="27"/>
        <v> </v>
      </c>
      <c r="M119" s="33">
        <v>28.93511</v>
      </c>
      <c r="N119" s="39">
        <v>23.67649</v>
      </c>
      <c r="O119" s="62">
        <f t="shared" si="25"/>
        <v>0.8182616205709948</v>
      </c>
      <c r="P119" s="33">
        <v>71.93015</v>
      </c>
      <c r="Q119" s="39">
        <v>60.156459999999996</v>
      </c>
      <c r="R119" s="62">
        <f t="shared" si="26"/>
        <v>0.8363177332453776</v>
      </c>
      <c r="S119" s="1"/>
      <c r="T119" s="1"/>
      <c r="U119" s="1"/>
      <c r="V119" s="1"/>
    </row>
    <row r="120" spans="1:22" s="10" customFormat="1" ht="15" customHeight="1" hidden="1" outlineLevel="1">
      <c r="A120" s="12"/>
      <c r="B120" s="12"/>
      <c r="C120" s="11" t="s">
        <v>51</v>
      </c>
      <c r="D120" s="69">
        <f t="shared" si="30"/>
        <v>716.5379266666666</v>
      </c>
      <c r="E120" s="39">
        <f t="shared" si="33"/>
        <v>686.56834</v>
      </c>
      <c r="F120" s="62">
        <f t="shared" si="24"/>
        <v>0.9581744586695011</v>
      </c>
      <c r="G120" s="33">
        <v>0.30413666666666667</v>
      </c>
      <c r="H120" s="39">
        <v>1.7446</v>
      </c>
      <c r="I120" s="62" t="str">
        <f t="shared" si="31"/>
        <v>св.200</v>
      </c>
      <c r="J120" s="33"/>
      <c r="K120" s="39">
        <v>0</v>
      </c>
      <c r="L120" s="62" t="str">
        <f t="shared" si="27"/>
        <v> </v>
      </c>
      <c r="M120" s="33">
        <v>350.19685</v>
      </c>
      <c r="N120" s="39">
        <v>347.45458</v>
      </c>
      <c r="O120" s="62">
        <f t="shared" si="25"/>
        <v>0.9921693470401005</v>
      </c>
      <c r="P120" s="33">
        <v>366.03694</v>
      </c>
      <c r="Q120" s="39">
        <v>337.36915999999997</v>
      </c>
      <c r="R120" s="62">
        <f t="shared" si="26"/>
        <v>0.9216806369324363</v>
      </c>
      <c r="S120" s="1"/>
      <c r="T120" s="1"/>
      <c r="U120" s="1"/>
      <c r="V120" s="1"/>
    </row>
    <row r="121" spans="1:22" ht="30" customHeight="1" hidden="1" collapsed="1">
      <c r="A121" s="16">
        <v>19</v>
      </c>
      <c r="B121" s="16"/>
      <c r="C121" s="15" t="s">
        <v>149</v>
      </c>
      <c r="D121" s="68">
        <f>SUM(D122:D129)</f>
        <v>5471.894088888888</v>
      </c>
      <c r="E121" s="68">
        <f>SUM(E122:E129)</f>
        <v>5805.31898</v>
      </c>
      <c r="F121" s="13">
        <f t="shared" si="24"/>
        <v>1.0609340907727285</v>
      </c>
      <c r="G121" s="14">
        <f>SUM(G122:G129)</f>
        <v>220.38499888888887</v>
      </c>
      <c r="H121" s="14">
        <f>SUM(H122:H129)</f>
        <v>318.22785</v>
      </c>
      <c r="I121" s="13">
        <f t="shared" si="31"/>
        <v>1.4439632987925843</v>
      </c>
      <c r="J121" s="14">
        <f>SUM(J122:J129)</f>
        <v>2.0906999999999996</v>
      </c>
      <c r="K121" s="14">
        <f>SUM(K122:K129)</f>
        <v>72.1123</v>
      </c>
      <c r="L121" s="13" t="str">
        <f t="shared" si="27"/>
        <v>св.200</v>
      </c>
      <c r="M121" s="14">
        <f>SUM(M122:M129)</f>
        <v>472.5771</v>
      </c>
      <c r="N121" s="14">
        <f>SUM(N122:N129)</f>
        <v>398.11163</v>
      </c>
      <c r="O121" s="13">
        <f t="shared" si="25"/>
        <v>0.8424268336320148</v>
      </c>
      <c r="P121" s="14">
        <f>SUM(P122:P129)</f>
        <v>4776.84129</v>
      </c>
      <c r="Q121" s="14">
        <f>SUM(Q122:Q129)</f>
        <v>5016.867200000001</v>
      </c>
      <c r="R121" s="13">
        <f t="shared" si="26"/>
        <v>1.0502478301932447</v>
      </c>
      <c r="S121" s="1"/>
      <c r="T121" s="1"/>
      <c r="U121" s="1"/>
      <c r="V121" s="1"/>
    </row>
    <row r="122" spans="1:22" s="10" customFormat="1" ht="15" customHeight="1" hidden="1" outlineLevel="1">
      <c r="A122" s="12"/>
      <c r="B122" s="17"/>
      <c r="C122" s="11" t="s">
        <v>148</v>
      </c>
      <c r="D122" s="69">
        <f t="shared" si="30"/>
        <v>1092.76613</v>
      </c>
      <c r="E122" s="39">
        <f aca="true" t="shared" si="34" ref="E122:E129">(H122+K122+N122+Q122)</f>
        <v>1292.4763</v>
      </c>
      <c r="F122" s="62">
        <f t="shared" si="24"/>
        <v>1.1827565519440102</v>
      </c>
      <c r="G122" s="33">
        <v>106.51635</v>
      </c>
      <c r="H122" s="39">
        <v>120.84835000000001</v>
      </c>
      <c r="I122" s="62">
        <f t="shared" si="31"/>
        <v>1.1345521133610006</v>
      </c>
      <c r="J122" s="33"/>
      <c r="K122" s="39">
        <v>0.0715</v>
      </c>
      <c r="L122" s="62" t="str">
        <f t="shared" si="27"/>
        <v> </v>
      </c>
      <c r="M122" s="33">
        <v>79.10683</v>
      </c>
      <c r="N122" s="39">
        <v>76.58107000000001</v>
      </c>
      <c r="O122" s="62">
        <f t="shared" si="25"/>
        <v>0.9680715306124643</v>
      </c>
      <c r="P122" s="33">
        <v>907.1429499999999</v>
      </c>
      <c r="Q122" s="39">
        <v>1094.97538</v>
      </c>
      <c r="R122" s="62">
        <f t="shared" si="26"/>
        <v>1.2070593504584919</v>
      </c>
      <c r="S122" s="1"/>
      <c r="T122" s="1"/>
      <c r="U122" s="1"/>
      <c r="V122" s="1"/>
    </row>
    <row r="123" spans="1:22" s="10" customFormat="1" ht="15" customHeight="1" hidden="1" outlineLevel="1">
      <c r="A123" s="12"/>
      <c r="B123" s="17"/>
      <c r="C123" s="11" t="s">
        <v>50</v>
      </c>
      <c r="D123" s="69">
        <f t="shared" si="30"/>
        <v>555.9060266666667</v>
      </c>
      <c r="E123" s="39">
        <f t="shared" si="34"/>
        <v>526.74214</v>
      </c>
      <c r="F123" s="62">
        <f t="shared" si="24"/>
        <v>0.947538099485016</v>
      </c>
      <c r="G123" s="33">
        <v>24.053476666666665</v>
      </c>
      <c r="H123" s="39">
        <v>21.650869999999998</v>
      </c>
      <c r="I123" s="62">
        <f t="shared" si="31"/>
        <v>0.9001139544207262</v>
      </c>
      <c r="J123" s="33">
        <v>2.0006999999999997</v>
      </c>
      <c r="K123" s="39">
        <v>47.160599999999995</v>
      </c>
      <c r="L123" s="62" t="str">
        <f t="shared" si="27"/>
        <v>св.200</v>
      </c>
      <c r="M123" s="33">
        <v>34.40648</v>
      </c>
      <c r="N123" s="39">
        <v>24.669880000000003</v>
      </c>
      <c r="O123" s="62">
        <f t="shared" si="25"/>
        <v>0.7170126092526757</v>
      </c>
      <c r="P123" s="33">
        <v>495.44536999999997</v>
      </c>
      <c r="Q123" s="39">
        <v>433.26079</v>
      </c>
      <c r="R123" s="62">
        <f t="shared" si="26"/>
        <v>0.8744875141329911</v>
      </c>
      <c r="S123" s="1"/>
      <c r="T123" s="1"/>
      <c r="U123" s="1"/>
      <c r="V123" s="1"/>
    </row>
    <row r="124" spans="1:22" s="10" customFormat="1" ht="15" customHeight="1" hidden="1" outlineLevel="1">
      <c r="A124" s="12"/>
      <c r="B124" s="17"/>
      <c r="C124" s="11" t="s">
        <v>49</v>
      </c>
      <c r="D124" s="69">
        <f t="shared" si="30"/>
        <v>375.65144000000004</v>
      </c>
      <c r="E124" s="39">
        <f t="shared" si="34"/>
        <v>788.2594900000001</v>
      </c>
      <c r="F124" s="62" t="str">
        <f t="shared" si="24"/>
        <v>св.200</v>
      </c>
      <c r="G124" s="33">
        <v>52.689449999999994</v>
      </c>
      <c r="H124" s="39">
        <v>40.70325</v>
      </c>
      <c r="I124" s="62">
        <f t="shared" si="31"/>
        <v>0.772512334063081</v>
      </c>
      <c r="J124" s="33">
        <v>0.09</v>
      </c>
      <c r="K124" s="39">
        <v>1.6428</v>
      </c>
      <c r="L124" s="62" t="str">
        <f t="shared" si="27"/>
        <v>св.200</v>
      </c>
      <c r="M124" s="33">
        <v>47.8693</v>
      </c>
      <c r="N124" s="39">
        <v>29.82738</v>
      </c>
      <c r="O124" s="62">
        <f t="shared" si="25"/>
        <v>0.623100400465434</v>
      </c>
      <c r="P124" s="33">
        <v>275.00269000000003</v>
      </c>
      <c r="Q124" s="39">
        <v>716.0860600000001</v>
      </c>
      <c r="R124" s="62" t="str">
        <f t="shared" si="26"/>
        <v>св.200</v>
      </c>
      <c r="S124" s="1"/>
      <c r="T124" s="1"/>
      <c r="U124" s="1"/>
      <c r="V124" s="1"/>
    </row>
    <row r="125" spans="1:22" s="10" customFormat="1" ht="15" customHeight="1" hidden="1" outlineLevel="1">
      <c r="A125" s="12"/>
      <c r="B125" s="17"/>
      <c r="C125" s="11" t="s">
        <v>48</v>
      </c>
      <c r="D125" s="69">
        <f t="shared" si="30"/>
        <v>421.00967</v>
      </c>
      <c r="E125" s="39">
        <f t="shared" si="34"/>
        <v>383.87966</v>
      </c>
      <c r="F125" s="62">
        <f t="shared" si="24"/>
        <v>0.9118072276107102</v>
      </c>
      <c r="G125" s="33">
        <v>1.05808</v>
      </c>
      <c r="H125" s="39">
        <v>1.31585</v>
      </c>
      <c r="I125" s="62">
        <f t="shared" si="31"/>
        <v>1.2436205201875095</v>
      </c>
      <c r="J125" s="33"/>
      <c r="K125" s="39">
        <v>20.1399</v>
      </c>
      <c r="L125" s="62" t="str">
        <f t="shared" si="27"/>
        <v> </v>
      </c>
      <c r="M125" s="33">
        <v>58.53035</v>
      </c>
      <c r="N125" s="39">
        <v>55.339349999999996</v>
      </c>
      <c r="O125" s="62">
        <f t="shared" si="25"/>
        <v>0.9454812759534156</v>
      </c>
      <c r="P125" s="33">
        <v>361.42124</v>
      </c>
      <c r="Q125" s="39">
        <v>307.08456</v>
      </c>
      <c r="R125" s="62">
        <f t="shared" si="26"/>
        <v>0.8496583100650089</v>
      </c>
      <c r="S125" s="1"/>
      <c r="T125" s="1"/>
      <c r="U125" s="1"/>
      <c r="V125" s="1"/>
    </row>
    <row r="126" spans="1:22" s="10" customFormat="1" ht="15" customHeight="1" hidden="1" outlineLevel="1">
      <c r="A126" s="12"/>
      <c r="B126" s="17"/>
      <c r="C126" s="11" t="s">
        <v>47</v>
      </c>
      <c r="D126" s="69">
        <f t="shared" si="30"/>
        <v>588.7855766666667</v>
      </c>
      <c r="E126" s="39">
        <f t="shared" si="34"/>
        <v>589.8525999999999</v>
      </c>
      <c r="F126" s="62">
        <f aca="true" t="shared" si="35" ref="F126:F143">IF(D126=0," ",IF(E126/D126*100&gt;200,"св.200",E126/D126))</f>
        <v>1.00181224434772</v>
      </c>
      <c r="G126" s="33">
        <v>0.6146866666666667</v>
      </c>
      <c r="H126" s="39">
        <v>0.65644</v>
      </c>
      <c r="I126" s="62">
        <f t="shared" si="31"/>
        <v>1.0679262063056516</v>
      </c>
      <c r="J126" s="33"/>
      <c r="K126" s="39">
        <v>0.4749</v>
      </c>
      <c r="L126" s="62" t="str">
        <f>IF(J126=0," ",IF(K126/J126*100&gt;200,"св.200",K126/J126))</f>
        <v> </v>
      </c>
      <c r="M126" s="33">
        <v>74.21245</v>
      </c>
      <c r="N126" s="39">
        <v>67.44967999999999</v>
      </c>
      <c r="O126" s="62">
        <f aca="true" t="shared" si="36" ref="O126:O143">IF(M126=0," ",IF(N126/M126*100&gt;200,"св.200",N126/M126))</f>
        <v>0.9088728373743218</v>
      </c>
      <c r="P126" s="33">
        <v>513.95844</v>
      </c>
      <c r="Q126" s="39">
        <v>521.27158</v>
      </c>
      <c r="R126" s="62">
        <f>IF(P126=0," ",IF(Q126/P126*100&gt;200,"св.200",Q126/P126))</f>
        <v>1.0142290493371409</v>
      </c>
      <c r="S126" s="1"/>
      <c r="T126" s="1"/>
      <c r="U126" s="1"/>
      <c r="V126" s="1"/>
    </row>
    <row r="127" spans="1:22" s="10" customFormat="1" ht="15" customHeight="1" hidden="1" outlineLevel="1">
      <c r="A127" s="12"/>
      <c r="B127" s="17"/>
      <c r="C127" s="11" t="s">
        <v>46</v>
      </c>
      <c r="D127" s="69">
        <f t="shared" si="30"/>
        <v>1669.846711111111</v>
      </c>
      <c r="E127" s="39">
        <f t="shared" si="34"/>
        <v>1559.8798100000001</v>
      </c>
      <c r="F127" s="62">
        <f t="shared" si="35"/>
        <v>0.9341455114535997</v>
      </c>
      <c r="G127" s="33">
        <v>32.587091111111114</v>
      </c>
      <c r="H127" s="39">
        <v>128.80408</v>
      </c>
      <c r="I127" s="62" t="str">
        <f t="shared" si="31"/>
        <v>св.200</v>
      </c>
      <c r="J127" s="33"/>
      <c r="K127" s="39">
        <v>2.6226</v>
      </c>
      <c r="L127" s="62" t="str">
        <f aca="true" t="shared" si="37" ref="L127:L143">IF(J127=0," ",IF(K127/J127*100&gt;200,"св.200",K127/J127))</f>
        <v> </v>
      </c>
      <c r="M127" s="33">
        <v>73.4371</v>
      </c>
      <c r="N127" s="39">
        <v>61.62669</v>
      </c>
      <c r="O127" s="62">
        <f t="shared" si="36"/>
        <v>0.8391765197699801</v>
      </c>
      <c r="P127" s="33">
        <v>1563.82252</v>
      </c>
      <c r="Q127" s="39">
        <v>1366.82644</v>
      </c>
      <c r="R127" s="62">
        <f>IF(P127=0," ",IF(Q127/P127*100&gt;200,"св.200",Q127/P127))</f>
        <v>0.8740291321549712</v>
      </c>
      <c r="S127" s="1"/>
      <c r="T127" s="1"/>
      <c r="U127" s="1"/>
      <c r="V127" s="1"/>
    </row>
    <row r="128" spans="1:22" s="10" customFormat="1" ht="15" customHeight="1" hidden="1" outlineLevel="1">
      <c r="A128" s="12"/>
      <c r="B128" s="17"/>
      <c r="C128" s="11" t="s">
        <v>45</v>
      </c>
      <c r="D128" s="69">
        <f t="shared" si="30"/>
        <v>192.77799000000002</v>
      </c>
      <c r="E128" s="39">
        <f t="shared" si="34"/>
        <v>168.6385</v>
      </c>
      <c r="F128" s="62">
        <f t="shared" si="35"/>
        <v>0.8747808813651391</v>
      </c>
      <c r="G128" s="33">
        <v>1.0748</v>
      </c>
      <c r="H128" s="39">
        <v>1.4330999999999998</v>
      </c>
      <c r="I128" s="62">
        <f t="shared" si="31"/>
        <v>1.3333643468552288</v>
      </c>
      <c r="J128" s="33"/>
      <c r="K128" s="39">
        <v>0</v>
      </c>
      <c r="L128" s="62" t="str">
        <f t="shared" si="37"/>
        <v> </v>
      </c>
      <c r="M128" s="33">
        <v>26.57949</v>
      </c>
      <c r="N128" s="39">
        <v>25.98789</v>
      </c>
      <c r="O128" s="62">
        <f t="shared" si="36"/>
        <v>0.9777422365891897</v>
      </c>
      <c r="P128" s="33">
        <v>165.1237</v>
      </c>
      <c r="Q128" s="39">
        <v>141.21751</v>
      </c>
      <c r="R128" s="62">
        <f>IF(P128=0," ",IF(Q128/P128*100&gt;200,"св.200",Q128/P128))</f>
        <v>0.8552225392236245</v>
      </c>
      <c r="S128" s="1"/>
      <c r="T128" s="1"/>
      <c r="U128" s="1"/>
      <c r="V128" s="1"/>
    </row>
    <row r="129" spans="1:22" s="10" customFormat="1" ht="15" customHeight="1" hidden="1" outlineLevel="1">
      <c r="A129" s="12"/>
      <c r="B129" s="17"/>
      <c r="C129" s="11" t="s">
        <v>44</v>
      </c>
      <c r="D129" s="69">
        <f t="shared" si="30"/>
        <v>575.1505444444444</v>
      </c>
      <c r="E129" s="39">
        <f t="shared" si="34"/>
        <v>495.59048</v>
      </c>
      <c r="F129" s="62">
        <f t="shared" si="35"/>
        <v>0.8616708873651612</v>
      </c>
      <c r="G129" s="33">
        <v>1.7910644444444441</v>
      </c>
      <c r="H129" s="39">
        <v>2.8159099999999997</v>
      </c>
      <c r="I129" s="62">
        <f t="shared" si="31"/>
        <v>1.5721991515907985</v>
      </c>
      <c r="J129" s="71"/>
      <c r="K129" s="39">
        <v>0</v>
      </c>
      <c r="L129" s="62" t="str">
        <f t="shared" si="37"/>
        <v> </v>
      </c>
      <c r="M129" s="33">
        <v>78.4351</v>
      </c>
      <c r="N129" s="39">
        <v>56.629690000000004</v>
      </c>
      <c r="O129" s="62">
        <f t="shared" si="36"/>
        <v>0.7219942347239947</v>
      </c>
      <c r="P129" s="33">
        <v>494.92438</v>
      </c>
      <c r="Q129" s="39">
        <v>436.14488</v>
      </c>
      <c r="R129" s="62">
        <f>IF(P129=0," ",IF(Q129/P129*100&gt;200,"св.200",Q129/P129))</f>
        <v>0.8812353919602829</v>
      </c>
      <c r="S129" s="1"/>
      <c r="T129" s="1"/>
      <c r="U129" s="1"/>
      <c r="V129" s="1"/>
    </row>
    <row r="130" spans="1:22" ht="28.5" customHeight="1" hidden="1" collapsed="1">
      <c r="A130" s="16">
        <v>20</v>
      </c>
      <c r="B130" s="18"/>
      <c r="C130" s="15" t="s">
        <v>147</v>
      </c>
      <c r="D130" s="68">
        <f>SUM(D131:D133,D134:D137)</f>
        <v>2647.68935</v>
      </c>
      <c r="E130" s="68">
        <f>SUM(E131:E133,E134:E137)</f>
        <v>2304.1654000000003</v>
      </c>
      <c r="F130" s="13">
        <f t="shared" si="35"/>
        <v>0.8702551906249879</v>
      </c>
      <c r="G130" s="14">
        <f>SUM(G131:G133,G134:G137)</f>
        <v>65.25724</v>
      </c>
      <c r="H130" s="14">
        <f>SUM(H131:H133,H134:H137)</f>
        <v>183.58891000000003</v>
      </c>
      <c r="I130" s="13" t="str">
        <f t="shared" si="31"/>
        <v>св.200</v>
      </c>
      <c r="J130" s="14">
        <f>SUM(J131:J133,J134:J137)</f>
        <v>0</v>
      </c>
      <c r="K130" s="14">
        <f>SUM(K131:K133,K134:K137)</f>
        <v>0</v>
      </c>
      <c r="L130" s="13" t="str">
        <f t="shared" si="37"/>
        <v> </v>
      </c>
      <c r="M130" s="14">
        <f>SUM(M131:M133,M134:M137)</f>
        <v>715.0801799999999</v>
      </c>
      <c r="N130" s="14">
        <f>SUM(N131:N133,N134:N137)</f>
        <v>608.1939600000001</v>
      </c>
      <c r="O130" s="13">
        <f t="shared" si="36"/>
        <v>0.8505255452612323</v>
      </c>
      <c r="P130" s="14">
        <f>SUM(P131:P133,P134:P137)</f>
        <v>1867.35193</v>
      </c>
      <c r="Q130" s="14">
        <f>SUM(Q131:Q133,Q134:Q137)</f>
        <v>1512.3825299999999</v>
      </c>
      <c r="R130" s="13">
        <f>IF(P130=0," ",IF(Q130/P130*100&gt;200,"св.200",Q130/P130))</f>
        <v>0.809907605364994</v>
      </c>
      <c r="S130" s="1"/>
      <c r="T130" s="1"/>
      <c r="U130" s="1"/>
      <c r="V130" s="1"/>
    </row>
    <row r="131" spans="1:22" s="10" customFormat="1" ht="15" customHeight="1" hidden="1" outlineLevel="1">
      <c r="A131" s="12"/>
      <c r="B131" s="17"/>
      <c r="C131" s="11" t="s">
        <v>146</v>
      </c>
      <c r="D131" s="69">
        <f t="shared" si="30"/>
        <v>1467.05816</v>
      </c>
      <c r="E131" s="39">
        <f aca="true" t="shared" si="38" ref="E131:E137">(H131+K131+N131+Q131)</f>
        <v>1395.5373200000001</v>
      </c>
      <c r="F131" s="62">
        <f t="shared" si="35"/>
        <v>0.9512488039328993</v>
      </c>
      <c r="G131" s="33">
        <v>65.03089</v>
      </c>
      <c r="H131" s="39">
        <v>181.29064000000002</v>
      </c>
      <c r="I131" s="62" t="str">
        <f t="shared" si="31"/>
        <v>св.200</v>
      </c>
      <c r="J131" s="71"/>
      <c r="K131" s="66"/>
      <c r="L131" s="62" t="str">
        <f t="shared" si="37"/>
        <v> </v>
      </c>
      <c r="M131" s="33">
        <v>600.81295</v>
      </c>
      <c r="N131" s="39">
        <v>498.77562</v>
      </c>
      <c r="O131" s="62">
        <f t="shared" si="36"/>
        <v>0.8301678916874212</v>
      </c>
      <c r="P131" s="33">
        <v>801.2143199999999</v>
      </c>
      <c r="Q131" s="39">
        <v>715.4710600000001</v>
      </c>
      <c r="R131" s="62">
        <f aca="true" t="shared" si="39" ref="R131:R142">IF(Q131=0," ",IF(Q131/P131*100&gt;200,"св.200",Q131/P131))</f>
        <v>0.8929833655494327</v>
      </c>
      <c r="S131" s="1"/>
      <c r="T131" s="1"/>
      <c r="U131" s="1"/>
      <c r="V131" s="1"/>
    </row>
    <row r="132" spans="1:22" s="10" customFormat="1" ht="15" customHeight="1" hidden="1" outlineLevel="1">
      <c r="A132" s="12"/>
      <c r="B132" s="17"/>
      <c r="C132" s="11" t="s">
        <v>43</v>
      </c>
      <c r="D132" s="69">
        <f>G132+J132+M132+P132</f>
        <v>260.59055</v>
      </c>
      <c r="E132" s="39">
        <f t="shared" si="38"/>
        <v>216.86026999999999</v>
      </c>
      <c r="F132" s="62">
        <f t="shared" si="35"/>
        <v>0.8321877750363549</v>
      </c>
      <c r="G132" s="33"/>
      <c r="H132" s="39">
        <v>0</v>
      </c>
      <c r="I132" s="62" t="str">
        <f t="shared" si="31"/>
        <v> </v>
      </c>
      <c r="J132" s="71"/>
      <c r="K132" s="66"/>
      <c r="L132" s="62" t="str">
        <f t="shared" si="37"/>
        <v> </v>
      </c>
      <c r="M132" s="33">
        <v>16.81927</v>
      </c>
      <c r="N132" s="39">
        <v>16.10583</v>
      </c>
      <c r="O132" s="62">
        <f t="shared" si="36"/>
        <v>0.9575819878032757</v>
      </c>
      <c r="P132" s="33">
        <v>243.77128</v>
      </c>
      <c r="Q132" s="39">
        <v>200.75444</v>
      </c>
      <c r="R132" s="62">
        <f t="shared" si="39"/>
        <v>0.823536062164501</v>
      </c>
      <c r="S132" s="1"/>
      <c r="T132" s="1"/>
      <c r="U132" s="1"/>
      <c r="V132" s="1"/>
    </row>
    <row r="133" spans="1:22" s="60" customFormat="1" ht="15" customHeight="1" hidden="1" outlineLevel="1">
      <c r="A133" s="58"/>
      <c r="B133" s="61"/>
      <c r="C133" s="11" t="s">
        <v>166</v>
      </c>
      <c r="D133" s="69">
        <f>G133+J133+M133+P133</f>
        <v>122.55732000000002</v>
      </c>
      <c r="E133" s="73">
        <f t="shared" si="38"/>
        <v>27.69892</v>
      </c>
      <c r="F133" s="62">
        <f t="shared" si="35"/>
        <v>0.22600787941511774</v>
      </c>
      <c r="G133" s="72"/>
      <c r="H133" s="39">
        <v>0</v>
      </c>
      <c r="I133" s="63"/>
      <c r="J133" s="72"/>
      <c r="K133" s="73"/>
      <c r="L133" s="63"/>
      <c r="M133" s="72">
        <v>17.992720000000002</v>
      </c>
      <c r="N133" s="66">
        <v>13.4043</v>
      </c>
      <c r="O133" s="62">
        <f>IF(N133=0," ",IF(N133/M133*100&gt;200,"св.200",N133/M133))</f>
        <v>0.7449846382314623</v>
      </c>
      <c r="P133" s="72">
        <v>104.56460000000001</v>
      </c>
      <c r="Q133" s="66">
        <v>14.29462</v>
      </c>
      <c r="R133" s="62">
        <f t="shared" si="39"/>
        <v>0.1367061127762168</v>
      </c>
      <c r="S133" s="3"/>
      <c r="T133" s="3"/>
      <c r="U133" s="3"/>
      <c r="V133" s="3"/>
    </row>
    <row r="134" spans="1:22" s="10" customFormat="1" ht="15" customHeight="1" hidden="1" outlineLevel="1">
      <c r="A134" s="12"/>
      <c r="B134" s="17"/>
      <c r="C134" s="11" t="s">
        <v>42</v>
      </c>
      <c r="D134" s="69">
        <f t="shared" si="30"/>
        <v>28.912439999999997</v>
      </c>
      <c r="E134" s="39">
        <f t="shared" si="38"/>
        <v>115.02257999999999</v>
      </c>
      <c r="F134" s="62" t="str">
        <f>IF(E134=0," ",IF(E134/D134*100&gt;200,"св.200",E134/D134))</f>
        <v>св.200</v>
      </c>
      <c r="G134" s="33"/>
      <c r="H134" s="39">
        <v>0</v>
      </c>
      <c r="I134" s="62" t="str">
        <f t="shared" si="31"/>
        <v> </v>
      </c>
      <c r="J134" s="71"/>
      <c r="K134" s="66"/>
      <c r="L134" s="62" t="str">
        <f t="shared" si="37"/>
        <v> </v>
      </c>
      <c r="M134" s="33">
        <v>14.123209999999998</v>
      </c>
      <c r="N134" s="39">
        <v>16.89066</v>
      </c>
      <c r="O134" s="62">
        <f t="shared" si="36"/>
        <v>1.1959504956734341</v>
      </c>
      <c r="P134" s="33">
        <v>14.78923</v>
      </c>
      <c r="Q134" s="39">
        <v>98.13192</v>
      </c>
      <c r="R134" s="62" t="str">
        <f t="shared" si="39"/>
        <v>св.200</v>
      </c>
      <c r="S134" s="1"/>
      <c r="T134" s="1"/>
      <c r="U134" s="1"/>
      <c r="V134" s="1"/>
    </row>
    <row r="135" spans="1:22" s="10" customFormat="1" ht="15" customHeight="1" hidden="1" outlineLevel="1">
      <c r="A135" s="12"/>
      <c r="B135" s="17"/>
      <c r="C135" s="11" t="s">
        <v>41</v>
      </c>
      <c r="D135" s="69">
        <f aca="true" t="shared" si="40" ref="D135:D142">G135+J135+M135+P135</f>
        <v>29.7398</v>
      </c>
      <c r="E135" s="39">
        <f t="shared" si="38"/>
        <v>27.770090000000003</v>
      </c>
      <c r="F135" s="62">
        <f>IF(E135=0," ",IF(E135/D135*100&gt;200,"св.200",E135/D135))</f>
        <v>0.9337685525793719</v>
      </c>
      <c r="G135" s="33">
        <v>0.22635000000000002</v>
      </c>
      <c r="H135" s="39">
        <v>1.24827</v>
      </c>
      <c r="I135" s="62" t="str">
        <f t="shared" si="31"/>
        <v>св.200</v>
      </c>
      <c r="J135" s="71"/>
      <c r="K135" s="66"/>
      <c r="L135" s="62" t="str">
        <f t="shared" si="37"/>
        <v> </v>
      </c>
      <c r="M135" s="33">
        <v>12.64583</v>
      </c>
      <c r="N135" s="39">
        <v>12.032200000000001</v>
      </c>
      <c r="O135" s="62">
        <f t="shared" si="36"/>
        <v>0.9514757038486206</v>
      </c>
      <c r="P135" s="33">
        <v>16.86762</v>
      </c>
      <c r="Q135" s="39">
        <v>14.48962</v>
      </c>
      <c r="R135" s="62">
        <f t="shared" si="39"/>
        <v>0.8590198261521188</v>
      </c>
      <c r="S135" s="1"/>
      <c r="T135" s="1"/>
      <c r="U135" s="1"/>
      <c r="V135" s="1"/>
    </row>
    <row r="136" spans="1:22" s="10" customFormat="1" ht="15" customHeight="1" hidden="1" outlineLevel="1">
      <c r="A136" s="12"/>
      <c r="B136" s="17"/>
      <c r="C136" s="11" t="s">
        <v>40</v>
      </c>
      <c r="D136" s="69">
        <f t="shared" si="40"/>
        <v>354.7151</v>
      </c>
      <c r="E136" s="39">
        <f t="shared" si="38"/>
        <v>357.18989</v>
      </c>
      <c r="F136" s="62">
        <f>IF(E136=0," ",IF(E136/D136*100&gt;200,"св.200",E136/D136))</f>
        <v>1.0069768385952558</v>
      </c>
      <c r="G136" s="33"/>
      <c r="H136" s="39">
        <v>0</v>
      </c>
      <c r="I136" s="64" t="str">
        <f>IF(H136=0," ",IF(H136/G136*100&gt;200,"св.200",H136/G136))</f>
        <v> </v>
      </c>
      <c r="J136" s="71"/>
      <c r="K136" s="66"/>
      <c r="L136" s="62" t="str">
        <f t="shared" si="37"/>
        <v> </v>
      </c>
      <c r="M136" s="33">
        <v>27.678900000000002</v>
      </c>
      <c r="N136" s="39">
        <v>26.30127</v>
      </c>
      <c r="O136" s="62">
        <f t="shared" si="36"/>
        <v>0.950228152130323</v>
      </c>
      <c r="P136" s="33">
        <v>327.0362</v>
      </c>
      <c r="Q136" s="39">
        <v>330.88862</v>
      </c>
      <c r="R136" s="62">
        <f t="shared" si="39"/>
        <v>1.0117797968542932</v>
      </c>
      <c r="S136" s="1"/>
      <c r="T136" s="1"/>
      <c r="U136" s="1"/>
      <c r="V136" s="1"/>
    </row>
    <row r="137" spans="1:22" s="10" customFormat="1" ht="15" customHeight="1" hidden="1" outlineLevel="1">
      <c r="A137" s="12"/>
      <c r="B137" s="17"/>
      <c r="C137" s="11" t="s">
        <v>39</v>
      </c>
      <c r="D137" s="69">
        <f t="shared" si="40"/>
        <v>384.11598</v>
      </c>
      <c r="E137" s="39">
        <f t="shared" si="38"/>
        <v>164.08633</v>
      </c>
      <c r="F137" s="62">
        <f>IF(E137=0," ",IF(E137/D137*100&gt;200,"св.200",E137/D137))</f>
        <v>0.4271791295951812</v>
      </c>
      <c r="G137" s="33"/>
      <c r="H137" s="39">
        <v>1.05</v>
      </c>
      <c r="I137" s="62" t="str">
        <f t="shared" si="31"/>
        <v> </v>
      </c>
      <c r="J137" s="71"/>
      <c r="K137" s="66"/>
      <c r="L137" s="62" t="str">
        <f t="shared" si="37"/>
        <v> </v>
      </c>
      <c r="M137" s="33">
        <v>25.0073</v>
      </c>
      <c r="N137" s="39">
        <v>24.68408</v>
      </c>
      <c r="O137" s="62">
        <f t="shared" si="36"/>
        <v>0.9870749741075606</v>
      </c>
      <c r="P137" s="33">
        <v>359.10868</v>
      </c>
      <c r="Q137" s="39">
        <v>138.35225</v>
      </c>
      <c r="R137" s="62">
        <f t="shared" si="39"/>
        <v>0.38526568057335736</v>
      </c>
      <c r="S137" s="1"/>
      <c r="T137" s="1"/>
      <c r="U137" s="1"/>
      <c r="V137" s="1"/>
    </row>
    <row r="138" spans="1:22" ht="27.75" customHeight="1" hidden="1" collapsed="1">
      <c r="A138" s="16">
        <v>21</v>
      </c>
      <c r="B138" s="16"/>
      <c r="C138" s="15" t="s">
        <v>145</v>
      </c>
      <c r="D138" s="68">
        <f>SUM(D139:D140,D141,D142)</f>
        <v>5122.89147</v>
      </c>
      <c r="E138" s="68">
        <f>SUM(E139:E140,E141,E142)</f>
        <v>4764.153700000001</v>
      </c>
      <c r="F138" s="13">
        <f t="shared" si="35"/>
        <v>0.9299735760359571</v>
      </c>
      <c r="G138" s="14">
        <f>SUM(G139:G140,G141,G142)</f>
        <v>464.49342</v>
      </c>
      <c r="H138" s="14">
        <f>SUM(H139:H140,H141,H142)</f>
        <v>450.95624000000004</v>
      </c>
      <c r="I138" s="13">
        <f>IF(G138=0," ",IF(H138/G138*100&gt;200,"св.200",H138/G138))</f>
        <v>0.9708560349466308</v>
      </c>
      <c r="J138" s="14">
        <f>SUM(J139:J140,J141,J142)</f>
        <v>0</v>
      </c>
      <c r="K138" s="14">
        <f>SUM(K139:K140,K141,K142)</f>
        <v>0.27</v>
      </c>
      <c r="L138" s="13" t="str">
        <f t="shared" si="37"/>
        <v> </v>
      </c>
      <c r="M138" s="14">
        <f>SUM(M139:M140,M141,M142)</f>
        <v>1790.81529</v>
      </c>
      <c r="N138" s="14">
        <f>SUM(N139:N140,N141,N142)</f>
        <v>1622.9739599999998</v>
      </c>
      <c r="O138" s="13">
        <f t="shared" si="36"/>
        <v>0.9062765819918813</v>
      </c>
      <c r="P138" s="14">
        <f>SUM(P139:P140,P141,P142)</f>
        <v>2867.58276</v>
      </c>
      <c r="Q138" s="14">
        <f>SUM(Q139:Q140,Q141,Q142)</f>
        <v>2689.9534999999996</v>
      </c>
      <c r="R138" s="13">
        <f>IF(P138=0," ",IF(Q138/P138*100&gt;200,"св.200",Q138/P138))</f>
        <v>0.938056099904855</v>
      </c>
      <c r="S138" s="1"/>
      <c r="T138" s="1"/>
      <c r="U138" s="1"/>
      <c r="V138" s="1"/>
    </row>
    <row r="139" spans="1:22" s="10" customFormat="1" ht="15" customHeight="1" hidden="1" outlineLevel="1">
      <c r="A139" s="12"/>
      <c r="B139" s="12"/>
      <c r="C139" s="11" t="s">
        <v>144</v>
      </c>
      <c r="D139" s="69">
        <f t="shared" si="40"/>
        <v>3860.45587</v>
      </c>
      <c r="E139" s="39">
        <f>(H139+K139+N139+Q139)</f>
        <v>3535.42679</v>
      </c>
      <c r="F139" s="62">
        <f>IF(E139=0," ",IF(E139/D139*100&gt;200,"св.200",E139/D139))</f>
        <v>0.915805518585037</v>
      </c>
      <c r="G139" s="33">
        <v>459.33327</v>
      </c>
      <c r="H139" s="39">
        <v>447.23884000000004</v>
      </c>
      <c r="I139" s="62">
        <f>IF(H139=0," ",IF(H139/G139*100&gt;200,"св.200",H139/G139))</f>
        <v>0.9736695972403654</v>
      </c>
      <c r="J139" s="71"/>
      <c r="K139" s="93"/>
      <c r="L139" s="62" t="str">
        <f t="shared" si="37"/>
        <v> </v>
      </c>
      <c r="M139" s="33">
        <v>1565.87297</v>
      </c>
      <c r="N139" s="39">
        <v>1433.08919</v>
      </c>
      <c r="O139" s="62">
        <f>IF(N139=0," ",IF(N139/M139*100&gt;200,"св.200",N139/M139))</f>
        <v>0.9152014355289625</v>
      </c>
      <c r="P139" s="33">
        <v>1835.2496299999998</v>
      </c>
      <c r="Q139" s="39">
        <v>1655.09876</v>
      </c>
      <c r="R139" s="62">
        <f t="shared" si="39"/>
        <v>0.9018384926741547</v>
      </c>
      <c r="S139" s="1"/>
      <c r="T139" s="1"/>
      <c r="U139" s="1"/>
      <c r="V139" s="1"/>
    </row>
    <row r="140" spans="1:22" s="60" customFormat="1" ht="15" customHeight="1" hidden="1" outlineLevel="1">
      <c r="A140" s="58"/>
      <c r="B140" s="58"/>
      <c r="C140" s="11" t="s">
        <v>167</v>
      </c>
      <c r="D140" s="69">
        <f t="shared" si="40"/>
        <v>323.85797999999994</v>
      </c>
      <c r="E140" s="39">
        <f>(H140+K140+N140+Q140)</f>
        <v>349.31792</v>
      </c>
      <c r="F140" s="62">
        <f>IF(E140=0," ",IF(E140/D140*100&gt;200,"св.200",E140/D140))</f>
        <v>1.0786145210934746</v>
      </c>
      <c r="G140" s="71">
        <v>0.9747</v>
      </c>
      <c r="H140" s="66">
        <v>0.7212000000000001</v>
      </c>
      <c r="I140" s="62">
        <f>IF(H140=0," ",IF(H140/G140*100&gt;200,"св.200",H140/G140))</f>
        <v>0.7399199753770391</v>
      </c>
      <c r="J140" s="72"/>
      <c r="K140" s="93">
        <v>0.27</v>
      </c>
      <c r="L140" s="63"/>
      <c r="M140" s="72">
        <v>58.13695</v>
      </c>
      <c r="N140" s="66">
        <v>46.65197</v>
      </c>
      <c r="O140" s="62">
        <f>IF(N140=0," ",IF(N140/M140*100&gt;200,"св.200",N140/M140))</f>
        <v>0.802449560907478</v>
      </c>
      <c r="P140" s="72">
        <v>264.74632999999994</v>
      </c>
      <c r="Q140" s="66">
        <v>301.67475</v>
      </c>
      <c r="R140" s="62">
        <f t="shared" si="39"/>
        <v>1.139486050665934</v>
      </c>
      <c r="S140" s="3"/>
      <c r="T140" s="3"/>
      <c r="U140" s="3"/>
      <c r="V140" s="3"/>
    </row>
    <row r="141" spans="1:22" s="60" customFormat="1" ht="15" customHeight="1" hidden="1" outlineLevel="1">
      <c r="A141" s="58"/>
      <c r="B141" s="58"/>
      <c r="C141" s="11" t="s">
        <v>168</v>
      </c>
      <c r="D141" s="69">
        <f t="shared" si="40"/>
        <v>255.86082</v>
      </c>
      <c r="E141" s="39">
        <f>(H141+K141+N141+Q141)</f>
        <v>243.93104</v>
      </c>
      <c r="F141" s="62">
        <f>IF(E141=0," ",IF(E141/D141*100&gt;200,"св.200",E141/D141))</f>
        <v>0.9533739476016688</v>
      </c>
      <c r="G141" s="71">
        <v>1.0725500000000001</v>
      </c>
      <c r="H141" s="66">
        <v>1.3377999999999999</v>
      </c>
      <c r="I141" s="62">
        <f>IF(H141=0," ",IF(H141/G141*100&gt;200,"св.200",H141/G141))</f>
        <v>1.247307817817351</v>
      </c>
      <c r="J141" s="72"/>
      <c r="K141" s="93">
        <v>0</v>
      </c>
      <c r="L141" s="63"/>
      <c r="M141" s="72">
        <v>84.8327</v>
      </c>
      <c r="N141" s="66">
        <v>82.73013</v>
      </c>
      <c r="O141" s="62">
        <f>IF(N141=0," ",IF(N141/M141*100&gt;200,"св.200",N141/M141))</f>
        <v>0.9752150998376805</v>
      </c>
      <c r="P141" s="72">
        <v>169.95557</v>
      </c>
      <c r="Q141" s="66">
        <v>159.86310999999998</v>
      </c>
      <c r="R141" s="62">
        <f t="shared" si="39"/>
        <v>0.9406170683314468</v>
      </c>
      <c r="S141" s="3"/>
      <c r="T141" s="3"/>
      <c r="U141" s="3"/>
      <c r="V141" s="3"/>
    </row>
    <row r="142" spans="1:22" s="60" customFormat="1" ht="15" customHeight="1" hidden="1" outlineLevel="1">
      <c r="A142" s="58"/>
      <c r="B142" s="58"/>
      <c r="C142" s="11" t="s">
        <v>169</v>
      </c>
      <c r="D142" s="69">
        <f t="shared" si="40"/>
        <v>682.7167999999999</v>
      </c>
      <c r="E142" s="39">
        <f>(H142+K142+N142+Q142)</f>
        <v>635.47795</v>
      </c>
      <c r="F142" s="62">
        <f>IF(E142=0," ",IF(E142/D142*100&gt;200,"св.200",E142/D142))</f>
        <v>0.9308075471410694</v>
      </c>
      <c r="G142" s="71">
        <v>3.1129</v>
      </c>
      <c r="H142" s="66">
        <v>1.6584</v>
      </c>
      <c r="I142" s="62">
        <f>IF(H142=0," ",IF(H142/G142*100&gt;200,"св.200",H142/G142))</f>
        <v>0.532750811140737</v>
      </c>
      <c r="J142" s="72"/>
      <c r="K142" s="93">
        <v>0</v>
      </c>
      <c r="L142" s="63"/>
      <c r="M142" s="72">
        <v>81.97267</v>
      </c>
      <c r="N142" s="66">
        <v>60.502669999999995</v>
      </c>
      <c r="O142" s="62">
        <f>IF(N142=0," ",IF(N142/M142*100&gt;200,"св.200",N142/M142))</f>
        <v>0.7380834368332763</v>
      </c>
      <c r="P142" s="72">
        <v>597.63123</v>
      </c>
      <c r="Q142" s="66">
        <v>573.31688</v>
      </c>
      <c r="R142" s="62">
        <f t="shared" si="39"/>
        <v>0.9593154628147529</v>
      </c>
      <c r="S142" s="3"/>
      <c r="T142" s="3"/>
      <c r="U142" s="3"/>
      <c r="V142" s="3"/>
    </row>
    <row r="143" spans="1:22" s="8" customFormat="1" ht="14.25" hidden="1" collapsed="1">
      <c r="A143" s="52"/>
      <c r="B143" s="52"/>
      <c r="C143" s="53" t="s">
        <v>38</v>
      </c>
      <c r="D143" s="70">
        <f>D5+D10+D17+D23+D29+D41+D47+D55+D62+D68+D74+D79+D83+D89+D95+D100+D107+D114+D121+D130+D138</f>
        <v>148776.34706432663</v>
      </c>
      <c r="E143" s="70">
        <f>E5+E10+E17+E23+E29+E41+E47+E55+E62+E68+E74+E79+E83+E89+E95+E100+E107+E114+E121+E130+E138</f>
        <v>151047.1574</v>
      </c>
      <c r="F143" s="51">
        <f t="shared" si="35"/>
        <v>1.015263248362265</v>
      </c>
      <c r="G143" s="50">
        <f>G5+G10+G17+G23+G29+G41+G47+G55+G62+G68+G74+G79+G83+G89+G95+G100+G107+G114+G121+G130+G138</f>
        <v>14502.851420326664</v>
      </c>
      <c r="H143" s="50">
        <f>H5+H10+H17+H23+H29+H41+H47+H55+H62+H68+H74+H79+H83+H89+H95+H100+H107+H114+H121+H130+H138</f>
        <v>13776.581310000003</v>
      </c>
      <c r="I143" s="51">
        <f>IF(G143=0," ",IF(H143/G143*100&gt;200,"св.200",H143/G143))</f>
        <v>0.9499222539569876</v>
      </c>
      <c r="J143" s="50">
        <f>J5+J10+J17+J23+J29+J41+J47+J55+J62+J68+J74+J79+J83+J89+J95+J100+J107+J114+J121+J130+J138</f>
        <v>83.91422399999999</v>
      </c>
      <c r="K143" s="50">
        <f>K5+K10+K17+K23+K29+K41+K47+K55+K62+K68+K74+K79+K83+K89+K95+K100+K107+K114+K121+K130+K138</f>
        <v>1238.6253800000004</v>
      </c>
      <c r="L143" s="51" t="str">
        <f t="shared" si="37"/>
        <v>св.200</v>
      </c>
      <c r="M143" s="50">
        <f>M5+M10+M17+M23+M29+M41+M47+M55+M62+M68+M74+M79+M83+M89+M95+M100+M107+M114+M121+M130+M138</f>
        <v>21682.067799999997</v>
      </c>
      <c r="N143" s="50">
        <f>N5+N10+N17+N23+N29+N41+N47+N55+N62+N68+N74+N79+N83+N89+N95+N100+N107+N114+N121+N130+N138</f>
        <v>18596.882049999997</v>
      </c>
      <c r="O143" s="51">
        <f t="shared" si="36"/>
        <v>0.8577079557882389</v>
      </c>
      <c r="P143" s="50">
        <f>P5+P10+P17+P23+P29+P41+P47+P55+P62+P68+P74+P79+P83+P89+P95+P100+P107+P114+P121+P130+P138</f>
        <v>112503.27762000001</v>
      </c>
      <c r="Q143" s="50">
        <f>Q5+Q10+Q17+Q23+Q29+Q41+Q47+Q55+Q62+Q68+Q74+Q79+Q83+Q89+Q95+Q100+Q107+Q114+Q121+Q130+Q138</f>
        <v>117435.06866000002</v>
      </c>
      <c r="R143" s="51">
        <f>IF(P143=0," ",IF(Q143/P143*100&gt;200,"св.200",Q143/P143))</f>
        <v>1.043836865417006</v>
      </c>
      <c r="S143" s="9"/>
      <c r="T143" s="9"/>
      <c r="U143" s="9"/>
      <c r="V143" s="9"/>
    </row>
    <row r="144" spans="1:4" ht="15.75">
      <c r="A144" s="6"/>
      <c r="B144" s="6"/>
      <c r="C144" s="5"/>
      <c r="D144" s="7"/>
    </row>
    <row r="145" spans="1:17" ht="15.75">
      <c r="A145" s="6"/>
      <c r="B145" s="6"/>
      <c r="C145" s="5"/>
      <c r="D145" s="7"/>
      <c r="E145" s="81"/>
      <c r="K145" s="74"/>
      <c r="L145" s="74"/>
      <c r="M145" s="74"/>
      <c r="N145" s="74"/>
      <c r="O145" s="74"/>
      <c r="P145" s="74"/>
      <c r="Q145" s="74"/>
    </row>
    <row r="146" spans="1:13" ht="33" customHeight="1">
      <c r="A146" s="6"/>
      <c r="B146" s="6"/>
      <c r="C146" s="105" t="s">
        <v>211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1:13" ht="18" customHeight="1">
      <c r="A147" s="6"/>
      <c r="B147" s="6"/>
      <c r="C147" s="105" t="s">
        <v>209</v>
      </c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1:5" ht="15.75">
      <c r="A148" s="6"/>
      <c r="B148" s="6"/>
      <c r="C148" s="125"/>
      <c r="D148" s="125"/>
      <c r="E148" s="125"/>
    </row>
    <row r="149" spans="2:18" s="83" customFormat="1" ht="15.75">
      <c r="B149" s="82"/>
      <c r="C149" s="86"/>
      <c r="D149" s="87"/>
      <c r="E149" s="84"/>
      <c r="F149" s="84"/>
      <c r="H149" s="88"/>
      <c r="I149" s="88"/>
      <c r="J149" s="88"/>
      <c r="K149" s="88"/>
      <c r="L149" s="88"/>
      <c r="M149" s="88"/>
      <c r="N149" s="89"/>
      <c r="O149" s="88"/>
      <c r="P149" s="88"/>
      <c r="Q149" s="89"/>
      <c r="R149" s="88"/>
    </row>
    <row r="150" spans="2:18" s="4" customFormat="1" ht="15.75">
      <c r="B150" s="124"/>
      <c r="C150" s="124"/>
      <c r="D150" s="124"/>
      <c r="E150" s="90"/>
      <c r="H150" s="91"/>
      <c r="I150" s="91"/>
      <c r="J150" s="91"/>
      <c r="K150" s="91"/>
      <c r="L150" s="91"/>
      <c r="M150" s="91"/>
      <c r="N150" s="92"/>
      <c r="O150" s="91"/>
      <c r="P150" s="91"/>
      <c r="Q150" s="92"/>
      <c r="R150" s="91"/>
    </row>
    <row r="151" spans="5:7" ht="15.75">
      <c r="E151" s="75"/>
      <c r="G151" s="85"/>
    </row>
    <row r="153" ht="15.75">
      <c r="E153" s="76"/>
    </row>
  </sheetData>
  <sheetProtection/>
  <mergeCells count="18">
    <mergeCell ref="C147:M147"/>
    <mergeCell ref="B150:D150"/>
    <mergeCell ref="C146:M146"/>
    <mergeCell ref="I2:I3"/>
    <mergeCell ref="J2:K2"/>
    <mergeCell ref="L2:L3"/>
    <mergeCell ref="M2:N2"/>
    <mergeCell ref="D2:E2"/>
    <mergeCell ref="F2:F3"/>
    <mergeCell ref="G2:H2"/>
    <mergeCell ref="C148:E148"/>
    <mergeCell ref="A1:R1"/>
    <mergeCell ref="R2:R3"/>
    <mergeCell ref="C2:C3"/>
    <mergeCell ref="A2:A3"/>
    <mergeCell ref="B2:B3"/>
    <mergeCell ref="O2:O3"/>
    <mergeCell ref="P2:Q2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8" scale="71" r:id="rId1"/>
  <headerFooter>
    <oddFooter>&amp;C&amp;Z&amp;F(поселения)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ivasuk</cp:lastModifiedBy>
  <cp:lastPrinted>2017-02-03T08:06:44Z</cp:lastPrinted>
  <dcterms:created xsi:type="dcterms:W3CDTF">2014-06-09T12:14:06Z</dcterms:created>
  <dcterms:modified xsi:type="dcterms:W3CDTF">2017-05-17T06:14:35Z</dcterms:modified>
  <cp:category/>
  <cp:version/>
  <cp:contentType/>
  <cp:contentStatus/>
</cp:coreProperties>
</file>